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/>
  <xr:revisionPtr revIDLastSave="0" documentId="13_ncr:1_{317446E7-C997-4EFA-B435-EBDA6D374A2F}" xr6:coauthVersionLast="47" xr6:coauthVersionMax="47" xr10:uidLastSave="{00000000-0000-0000-0000-000000000000}"/>
  <bookViews>
    <workbookView xWindow="-105" yWindow="0" windowWidth="14610" windowHeight="15585" activeTab="1" xr2:uid="{00000000-000D-0000-FFFF-FFFF00000000}"/>
  </bookViews>
  <sheets>
    <sheet name="設定" sheetId="16" r:id="rId1"/>
    <sheet name="有形固定資産の明細" sheetId="15" r:id="rId2"/>
    <sheet name="有形固定資産に係る行政目的別の明細" sheetId="14" r:id="rId3"/>
    <sheet name="投資及び出資金の明細" sheetId="1" r:id="rId4"/>
    <sheet name="基金の明細" sheetId="2" r:id="rId5"/>
    <sheet name="貸付金の明細" sheetId="3" r:id="rId6"/>
    <sheet name="長期延滞債権の明細" sheetId="4" r:id="rId7"/>
    <sheet name="未収金の明細" sheetId="5" r:id="rId8"/>
    <sheet name="地方債等（借入先別）の明細" sheetId="6" r:id="rId9"/>
    <sheet name="地方債等（利率別）の明細" sheetId="7" r:id="rId10"/>
    <sheet name="地方債等（返済期間別）の明細" sheetId="8" r:id="rId11"/>
    <sheet name="特定の契約条項が付された地方債等の概要" sheetId="9" r:id="rId12"/>
    <sheet name="引当金の明細" sheetId="10" r:id="rId13"/>
    <sheet name="補助金等の明細" sheetId="11" r:id="rId14"/>
    <sheet name="財源の明細" sheetId="12" r:id="rId15"/>
    <sheet name="財源情報の明細" sheetId="17" r:id="rId16"/>
    <sheet name="資金の明細" sheetId="13" r:id="rId17"/>
  </sheets>
  <externalReferences>
    <externalReference r:id="rId18"/>
  </externalReferences>
  <definedNames>
    <definedName name="_xlnm.Print_Titles" localSheetId="2">有形固定資産に係る行政目的別の明細!$1:$5</definedName>
    <definedName name="_xlnm.Print_Titles" localSheetId="1">有形固定資産の明細!$1:$5</definedName>
    <definedName name="X12Y01_13">'[1]13'!$U$24</definedName>
    <definedName name="X12Y03_13">'[1]13'!$Z$24</definedName>
    <definedName name="X12Y10_13">'[1]13'!$AG$24</definedName>
    <definedName name="X33Y02_13">'[1]13'!$Y$45</definedName>
    <definedName name="X33Y03_13">'[1]13'!$Z$45</definedName>
    <definedName name="X33Y10_13">'[1]13'!$AG$45</definedName>
    <definedName name="X34Y02_13">'[1]13'!$Y$46</definedName>
    <definedName name="X34Y03_13">'[1]13'!$Z$46</definedName>
    <definedName name="X34Y10_13">'[1]13'!$AG$46</definedName>
    <definedName name="X35Y02_13">'[1]13'!$Y$47</definedName>
    <definedName name="X35Y03_13">'[1]13'!$Z$47</definedName>
    <definedName name="X35Y10_13">'[1]13'!$AG$47</definedName>
    <definedName name="自治体名">設定!$B$1</definedName>
    <definedName name="単位">設定!$B$3</definedName>
    <definedName name="年度">設定!$B$2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1" l="1"/>
  <c r="D20" i="11" s="1"/>
  <c r="D9" i="11"/>
  <c r="E26" i="12"/>
  <c r="E25" i="12"/>
  <c r="E20" i="12"/>
  <c r="C22" i="5" l="1"/>
  <c r="B22" i="5" l="1"/>
  <c r="C10" i="5"/>
  <c r="B10" i="5"/>
  <c r="C23" i="4"/>
  <c r="B23" i="4"/>
  <c r="C11" i="4"/>
  <c r="B11" i="4"/>
  <c r="B24" i="4" s="1"/>
  <c r="E12" i="3"/>
  <c r="D12" i="3"/>
  <c r="C12" i="3"/>
  <c r="B12" i="3"/>
  <c r="F7" i="3"/>
  <c r="F8" i="3"/>
  <c r="F9" i="3"/>
  <c r="F14" i="2"/>
  <c r="G14" i="2" s="1"/>
  <c r="F13" i="2"/>
  <c r="G13" i="2" s="1"/>
  <c r="F12" i="2"/>
  <c r="G12" i="2" s="1"/>
  <c r="F11" i="2"/>
  <c r="G11" i="2" s="1"/>
  <c r="F10" i="2"/>
  <c r="G10" i="2" s="1"/>
  <c r="F9" i="2"/>
  <c r="G9" i="2" s="1"/>
  <c r="F8" i="2"/>
  <c r="G8" i="2" s="1"/>
  <c r="F7" i="2"/>
  <c r="G7" i="2" s="1"/>
  <c r="F52" i="1"/>
  <c r="D52" i="1"/>
  <c r="C52" i="1"/>
  <c r="B52" i="1"/>
  <c r="K41" i="1"/>
  <c r="G41" i="1"/>
  <c r="E41" i="1"/>
  <c r="K40" i="1"/>
  <c r="G40" i="1"/>
  <c r="E40" i="1"/>
  <c r="F25" i="1"/>
  <c r="D25" i="1"/>
  <c r="C25" i="1"/>
  <c r="B25" i="1"/>
  <c r="J20" i="1"/>
  <c r="G20" i="1"/>
  <c r="E20" i="1"/>
  <c r="J19" i="1"/>
  <c r="G19" i="1"/>
  <c r="E19" i="1"/>
  <c r="J21" i="1"/>
  <c r="G21" i="1"/>
  <c r="E21" i="1"/>
  <c r="J15" i="1"/>
  <c r="G15" i="1"/>
  <c r="E15" i="1"/>
  <c r="J22" i="1"/>
  <c r="G22" i="1"/>
  <c r="E22" i="1"/>
  <c r="J16" i="1"/>
  <c r="G16" i="1"/>
  <c r="E16" i="1"/>
  <c r="B23" i="5" l="1"/>
  <c r="H40" i="1"/>
  <c r="I40" i="1" s="1"/>
  <c r="J40" i="1" s="1"/>
  <c r="H41" i="1"/>
  <c r="I41" i="1" s="1"/>
  <c r="J41" i="1" s="1"/>
  <c r="H16" i="1"/>
  <c r="I16" i="1" s="1"/>
  <c r="H22" i="1"/>
  <c r="I22" i="1" s="1"/>
  <c r="H19" i="1"/>
  <c r="I19" i="1" s="1"/>
  <c r="H20" i="1"/>
  <c r="I20" i="1" s="1"/>
  <c r="H21" i="1"/>
  <c r="I21" i="1" s="1"/>
  <c r="H15" i="1"/>
  <c r="I15" i="1" l="1"/>
  <c r="E9" i="17" l="1"/>
  <c r="E8" i="17" s="1"/>
  <c r="C8" i="17"/>
  <c r="D8" i="17"/>
  <c r="F8" i="17" l="1"/>
  <c r="F18" i="2"/>
  <c r="G18" i="2" s="1"/>
  <c r="F17" i="2"/>
  <c r="G17" i="2" s="1"/>
  <c r="F16" i="2"/>
  <c r="G16" i="2" s="1"/>
  <c r="F15" i="2"/>
  <c r="G15" i="2" s="1"/>
  <c r="K31" i="1" l="1"/>
  <c r="G31" i="1"/>
  <c r="E31" i="1"/>
  <c r="K30" i="1"/>
  <c r="G30" i="1"/>
  <c r="E30" i="1"/>
  <c r="K49" i="1"/>
  <c r="G49" i="1"/>
  <c r="E49" i="1"/>
  <c r="K48" i="1"/>
  <c r="G48" i="1"/>
  <c r="E48" i="1"/>
  <c r="K47" i="1"/>
  <c r="G47" i="1"/>
  <c r="E47" i="1"/>
  <c r="K35" i="1"/>
  <c r="G35" i="1"/>
  <c r="E35" i="1"/>
  <c r="K34" i="1"/>
  <c r="G34" i="1"/>
  <c r="E34" i="1"/>
  <c r="K33" i="1"/>
  <c r="G33" i="1"/>
  <c r="E33" i="1"/>
  <c r="H30" i="1" l="1"/>
  <c r="H49" i="1"/>
  <c r="I49" i="1" s="1"/>
  <c r="J49" i="1" s="1"/>
  <c r="H31" i="1"/>
  <c r="I31" i="1" s="1"/>
  <c r="J31" i="1" s="1"/>
  <c r="H34" i="1"/>
  <c r="I34" i="1" s="1"/>
  <c r="J34" i="1" s="1"/>
  <c r="H48" i="1"/>
  <c r="I48" i="1" s="1"/>
  <c r="J48" i="1" s="1"/>
  <c r="H33" i="1"/>
  <c r="I33" i="1" s="1"/>
  <c r="J33" i="1" s="1"/>
  <c r="H47" i="1"/>
  <c r="I47" i="1" s="1"/>
  <c r="J47" i="1" s="1"/>
  <c r="H35" i="1"/>
  <c r="I35" i="1" s="1"/>
  <c r="J35" i="1" s="1"/>
  <c r="I30" i="1" l="1"/>
  <c r="F8" i="1"/>
  <c r="H8" i="1" s="1"/>
  <c r="D8" i="1"/>
  <c r="F10" i="3"/>
  <c r="F12" i="3" s="1"/>
  <c r="F11" i="3"/>
  <c r="F8" i="10"/>
  <c r="F9" i="10"/>
  <c r="F7" i="10"/>
  <c r="A3" i="14"/>
  <c r="A3" i="15"/>
  <c r="A3" i="17"/>
  <c r="A2" i="17"/>
  <c r="J30" i="1" l="1"/>
  <c r="G8" i="1"/>
  <c r="E23" i="1"/>
  <c r="E30" i="12"/>
  <c r="E27" i="12"/>
  <c r="E24" i="12"/>
  <c r="F26" i="2"/>
  <c r="G26" i="2" s="1"/>
  <c r="F25" i="2"/>
  <c r="G25" i="2" s="1"/>
  <c r="F24" i="2"/>
  <c r="G24" i="2" s="1"/>
  <c r="F23" i="2"/>
  <c r="G23" i="2" s="1"/>
  <c r="F22" i="2"/>
  <c r="G22" i="2" s="1"/>
  <c r="F21" i="2"/>
  <c r="G21" i="2" s="1"/>
  <c r="F20" i="2"/>
  <c r="G20" i="2" s="1"/>
  <c r="F19" i="2"/>
  <c r="G19" i="2" s="1"/>
  <c r="F6" i="2"/>
  <c r="G6" i="2" s="1"/>
  <c r="E10" i="1"/>
  <c r="C10" i="1"/>
  <c r="B10" i="1"/>
  <c r="K51" i="1"/>
  <c r="G51" i="1"/>
  <c r="E51" i="1"/>
  <c r="K37" i="1"/>
  <c r="G37" i="1"/>
  <c r="E37" i="1"/>
  <c r="K36" i="1"/>
  <c r="G36" i="1"/>
  <c r="E36" i="1"/>
  <c r="K50" i="1"/>
  <c r="G50" i="1"/>
  <c r="E50" i="1"/>
  <c r="K46" i="1"/>
  <c r="G46" i="1"/>
  <c r="E46" i="1"/>
  <c r="K45" i="1"/>
  <c r="G45" i="1"/>
  <c r="E45" i="1"/>
  <c r="K44" i="1"/>
  <c r="G44" i="1"/>
  <c r="E44" i="1"/>
  <c r="K43" i="1"/>
  <c r="G43" i="1"/>
  <c r="E43" i="1"/>
  <c r="K42" i="1"/>
  <c r="G42" i="1"/>
  <c r="E42" i="1"/>
  <c r="K39" i="1"/>
  <c r="G39" i="1"/>
  <c r="E39" i="1"/>
  <c r="J24" i="1"/>
  <c r="G24" i="1"/>
  <c r="E24" i="1"/>
  <c r="J23" i="1"/>
  <c r="G23" i="1"/>
  <c r="J18" i="1"/>
  <c r="G18" i="1"/>
  <c r="E18" i="1"/>
  <c r="F9" i="1"/>
  <c r="H9" i="1" s="1"/>
  <c r="D9" i="1"/>
  <c r="F7" i="1"/>
  <c r="H7" i="1" s="1"/>
  <c r="D7" i="1"/>
  <c r="E52" i="1" l="1"/>
  <c r="K52" i="1"/>
  <c r="J25" i="1"/>
  <c r="E25" i="1"/>
  <c r="E31" i="12"/>
  <c r="H42" i="1"/>
  <c r="I42" i="1" s="1"/>
  <c r="J42" i="1" s="1"/>
  <c r="H43" i="1"/>
  <c r="I43" i="1" s="1"/>
  <c r="J43" i="1" s="1"/>
  <c r="H44" i="1"/>
  <c r="I44" i="1" s="1"/>
  <c r="J44" i="1" s="1"/>
  <c r="G9" i="1"/>
  <c r="H50" i="1"/>
  <c r="I50" i="1" s="1"/>
  <c r="J50" i="1" s="1"/>
  <c r="H10" i="1"/>
  <c r="H36" i="1"/>
  <c r="D10" i="1"/>
  <c r="H18" i="1"/>
  <c r="H37" i="1"/>
  <c r="I37" i="1" s="1"/>
  <c r="J37" i="1" s="1"/>
  <c r="F10" i="1"/>
  <c r="H45" i="1"/>
  <c r="I45" i="1" s="1"/>
  <c r="J45" i="1" s="1"/>
  <c r="H51" i="1"/>
  <c r="I51" i="1" s="1"/>
  <c r="J51" i="1" s="1"/>
  <c r="H24" i="1"/>
  <c r="I24" i="1" s="1"/>
  <c r="H23" i="1"/>
  <c r="I23" i="1" s="1"/>
  <c r="H39" i="1"/>
  <c r="H46" i="1"/>
  <c r="I46" i="1" s="1"/>
  <c r="J46" i="1" s="1"/>
  <c r="G7" i="1"/>
  <c r="I36" i="1" l="1"/>
  <c r="H52" i="1"/>
  <c r="H25" i="1"/>
  <c r="I18" i="1"/>
  <c r="I25" i="1" s="1"/>
  <c r="I39" i="1"/>
  <c r="G10" i="1"/>
  <c r="E32" i="12"/>
  <c r="J36" i="1" l="1"/>
  <c r="I52" i="1"/>
  <c r="J39" i="1"/>
  <c r="F12" i="17"/>
  <c r="B12" i="17"/>
  <c r="J52" i="1" l="1"/>
  <c r="F4" i="17"/>
  <c r="H19" i="6" l="1"/>
  <c r="B19" i="6"/>
  <c r="C19" i="6"/>
  <c r="D19" i="6"/>
  <c r="E19" i="6"/>
  <c r="F19" i="6"/>
  <c r="G19" i="6"/>
  <c r="I19" i="6"/>
  <c r="J19" i="6"/>
  <c r="B9" i="13" l="1"/>
  <c r="B10" i="10" l="1"/>
  <c r="C10" i="10"/>
  <c r="D10" i="10"/>
  <c r="E10" i="10"/>
  <c r="F10" i="10"/>
  <c r="K19" i="6" l="1"/>
  <c r="B27" i="2" l="1"/>
  <c r="C27" i="2"/>
  <c r="D27" i="2"/>
  <c r="E27" i="2"/>
  <c r="F27" i="2" l="1"/>
  <c r="G27" i="2" s="1"/>
  <c r="B4" i="13"/>
  <c r="E4" i="12"/>
  <c r="E4" i="11"/>
  <c r="F4" i="10"/>
  <c r="B4" i="9"/>
  <c r="K4" i="6"/>
  <c r="C4" i="5"/>
  <c r="C4" i="4"/>
  <c r="F4" i="3"/>
  <c r="G4" i="2"/>
  <c r="K27" i="1"/>
  <c r="J12" i="1"/>
  <c r="H5" i="1"/>
  <c r="A3" i="13"/>
  <c r="A3" i="12"/>
  <c r="A3" i="11"/>
  <c r="A3" i="10"/>
  <c r="A3" i="9"/>
  <c r="A3" i="8"/>
  <c r="A3" i="7"/>
  <c r="A3" i="6"/>
  <c r="A3" i="5"/>
  <c r="A3" i="4"/>
  <c r="A3" i="3"/>
  <c r="A3" i="2"/>
  <c r="A3" i="1"/>
  <c r="A2" i="13"/>
  <c r="A2" i="12"/>
  <c r="A2" i="11"/>
  <c r="A2" i="10"/>
  <c r="A2" i="9"/>
  <c r="A2" i="8"/>
  <c r="A2" i="7"/>
  <c r="A2" i="6"/>
  <c r="A2" i="5"/>
  <c r="A2" i="4"/>
  <c r="A2" i="3"/>
  <c r="A2" i="2"/>
  <c r="A2" i="1"/>
  <c r="A2" i="14"/>
  <c r="A2" i="15"/>
  <c r="H4" i="15" l="1"/>
  <c r="I4" i="14"/>
</calcChain>
</file>

<file path=xl/sharedStrings.xml><?xml version="1.0" encoding="utf-8"?>
<sst xmlns="http://schemas.openxmlformats.org/spreadsheetml/2006/main" count="471" uniqueCount="263">
  <si>
    <t>投資及び出資金の明細</t>
  </si>
  <si>
    <t>市場価格のあるもの</t>
  </si>
  <si>
    <t>銘柄名</t>
  </si>
  <si>
    <t>株数・口数など_x000D_
(A)</t>
  </si>
  <si>
    <t>時価単価_x000D_
(B)</t>
  </si>
  <si>
    <t>貸借対照表計上額_x000D_
(A) X (B)_x000D_
(C)</t>
  </si>
  <si>
    <t>取得単価_x000D_
(D)</t>
  </si>
  <si>
    <t>取得原価_x000D_
(A) X (D)_x000D_
(E)</t>
  </si>
  <si>
    <t>評価差額_x000D_
(C) - (E)_x000D_
(F)</t>
  </si>
  <si>
    <t>(参考)財産に関する_x000D_
調書記載額</t>
  </si>
  <si>
    <t>合計</t>
  </si>
  <si>
    <t>市場価格のないもののうち連結対象団体に対するもの</t>
  </si>
  <si>
    <t>相手先名</t>
  </si>
  <si>
    <t>出資金額_x000D_
(貸借対照表計上額)_x000D_
(A)</t>
  </si>
  <si>
    <t>資産_x000D_
(B)</t>
  </si>
  <si>
    <t>負債_x000D_
(C)</t>
  </si>
  <si>
    <t>純資産額_x000D_
(B) - (C)_x000D_
(D)</t>
  </si>
  <si>
    <t>資本金_x000D_
(E)</t>
  </si>
  <si>
    <t>出資割合(%)_x000D_
(A) / (E)_x000D_
(F)</t>
  </si>
  <si>
    <t>実質価額_x000D_
(D) X (F)_x000D_
(G)</t>
  </si>
  <si>
    <t>投資損失引当金_x000D_
計上額_x000D_
(H)</t>
  </si>
  <si>
    <t>市場価格のないもののうち連結対象団体以外に対するもの</t>
  </si>
  <si>
    <t>出資金額_x000D_
(A)</t>
  </si>
  <si>
    <t>強制評価減_x000D_
(H)</t>
  </si>
  <si>
    <t>貸借対照表計上額_x000D_
(A) - (H)_x000D_
(I)</t>
  </si>
  <si>
    <t>基金の明細</t>
  </si>
  <si>
    <t>種類</t>
  </si>
  <si>
    <t>現金預金</t>
  </si>
  <si>
    <t>有価証券</t>
  </si>
  <si>
    <t>土地</t>
  </si>
  <si>
    <t>その他</t>
  </si>
  <si>
    <t>合計_x000D_
(貸借対照表計上額)</t>
  </si>
  <si>
    <t>貸付金の明細</t>
  </si>
  <si>
    <t>相手先名または種別</t>
  </si>
  <si>
    <t>長期貸付金</t>
  </si>
  <si>
    <t>短期貸付金</t>
  </si>
  <si>
    <t>(参考)_x000D_
貸付金計</t>
  </si>
  <si>
    <t>貸借対照表計上額</t>
  </si>
  <si>
    <t>徴収不能引当金_x000D_
計上額</t>
  </si>
  <si>
    <t>長期延滞債権の明細</t>
  </si>
  <si>
    <t>徴収不能引当金計上額</t>
  </si>
  <si>
    <t>【貸付金】</t>
  </si>
  <si>
    <t>小計</t>
  </si>
  <si>
    <t>【未収金】</t>
  </si>
  <si>
    <t>未収金の明細</t>
  </si>
  <si>
    <t>地方債等（借入先別）の明細</t>
  </si>
  <si>
    <t>地方債等残高</t>
  </si>
  <si>
    <t>政府資金</t>
  </si>
  <si>
    <t>地方公共団体_x000D_
金融機構</t>
  </si>
  <si>
    <t>市中銀行</t>
  </si>
  <si>
    <t>その他の_x000D_
金融機関</t>
  </si>
  <si>
    <t>市場公募債</t>
  </si>
  <si>
    <t>うち1年内償還予定</t>
  </si>
  <si>
    <t>うち共同発行債</t>
  </si>
  <si>
    <t>うち住民公募債</t>
  </si>
  <si>
    <t>【通常分】</t>
  </si>
  <si>
    <t>　その他</t>
  </si>
  <si>
    <t>【特別分】</t>
  </si>
  <si>
    <t>　合計</t>
  </si>
  <si>
    <t>1.5%以下</t>
  </si>
  <si>
    <t>1.5%超_x000D_
2.0%以下</t>
  </si>
  <si>
    <t>2.0%超_x000D_
2.5%以下</t>
  </si>
  <si>
    <t>2.5%超_x000D_
3.0%以下</t>
  </si>
  <si>
    <t>3.0%超_x000D_
3.5%以下</t>
  </si>
  <si>
    <t>3.5%超_x000D_
4.0%以下</t>
  </si>
  <si>
    <t>4.0%超</t>
  </si>
  <si>
    <t>(参考)_x000D_
加重平均_x000D_
利率</t>
  </si>
  <si>
    <t>地方債等（返済期間別）の明細</t>
  </si>
  <si>
    <t>1年以内</t>
  </si>
  <si>
    <t>1年超_x000D_
2年以内</t>
  </si>
  <si>
    <t>2年超_x000D_
3年以内</t>
  </si>
  <si>
    <t>3年超_x000D_
4年以内</t>
  </si>
  <si>
    <t>4年超_x000D_
5年以内</t>
  </si>
  <si>
    <t>5年超_x000D_
10年以内</t>
  </si>
  <si>
    <t>10年超_x000D_
15年以内</t>
  </si>
  <si>
    <t>15年超_x000D_
20年以内</t>
  </si>
  <si>
    <t>20年超</t>
  </si>
  <si>
    <t>特定の契約条項が付された地方債等の概要</t>
  </si>
  <si>
    <t>特定の契約条項が_x000D_
付された地方債等残高</t>
  </si>
  <si>
    <t>契約条項の概要</t>
  </si>
  <si>
    <t>引当金の明細</t>
  </si>
  <si>
    <t>区分</t>
  </si>
  <si>
    <t>前年度末残高</t>
  </si>
  <si>
    <t>本年度増加額</t>
  </si>
  <si>
    <t>本年度減少額</t>
  </si>
  <si>
    <t>本年度末残高</t>
  </si>
  <si>
    <t>目的使用</t>
  </si>
  <si>
    <t>補助金等の明細</t>
  </si>
  <si>
    <t>名称</t>
  </si>
  <si>
    <t>相手先</t>
  </si>
  <si>
    <t>金額</t>
  </si>
  <si>
    <t>支出目的</t>
  </si>
  <si>
    <t>他団体への公共施設等整備補助金等_x000D_
(所有外資産分)</t>
  </si>
  <si>
    <t>計</t>
  </si>
  <si>
    <t>その他の補助金等</t>
  </si>
  <si>
    <t>財源の明細</t>
  </si>
  <si>
    <t>会計</t>
  </si>
  <si>
    <t>財源の内容</t>
  </si>
  <si>
    <t>一般会計</t>
  </si>
  <si>
    <t>税収等</t>
  </si>
  <si>
    <t>国県等補助金</t>
  </si>
  <si>
    <t>資本的_x000D_
補助金</t>
  </si>
  <si>
    <t>経常的_x000D_
補助金</t>
  </si>
  <si>
    <t>資金の明細</t>
  </si>
  <si>
    <t>物品</t>
  </si>
  <si>
    <t>　建設仮勘定</t>
  </si>
  <si>
    <t>　工作物</t>
  </si>
  <si>
    <t>　建物</t>
  </si>
  <si>
    <t>　土地</t>
  </si>
  <si>
    <t>インフラ資産</t>
  </si>
  <si>
    <t>　航空機</t>
  </si>
  <si>
    <t>　浮標等</t>
  </si>
  <si>
    <t>　船舶</t>
  </si>
  <si>
    <t>　立木竹</t>
  </si>
  <si>
    <t>事業用資産</t>
  </si>
  <si>
    <t>総務</t>
  </si>
  <si>
    <t>消防</t>
  </si>
  <si>
    <t>産業振興</t>
  </si>
  <si>
    <t>環境衛生</t>
  </si>
  <si>
    <t>福祉</t>
  </si>
  <si>
    <t>教育</t>
  </si>
  <si>
    <t>生活インフラ・_x000D_
国土保全</t>
  </si>
  <si>
    <t>有形固定資産に係る行政目的別の明細</t>
  </si>
  <si>
    <t>差引本年度末残高_x000D_
(D)-(E)_x000D_
(G)</t>
  </si>
  <si>
    <t>本年度償却額_x000D_
(F)</t>
  </si>
  <si>
    <t>本年度末_x000D_
減価償却累計額_x000D_
(E)</t>
  </si>
  <si>
    <t>本年度末残高_x000D_
(A)+(B)-(C)_x000D_
(D)</t>
  </si>
  <si>
    <t>本年度減少額_x000D_
(C)</t>
  </si>
  <si>
    <t>本年度増加額_x000D_
(B)</t>
  </si>
  <si>
    <t>前年度末残高_x000D_
(A)</t>
  </si>
  <si>
    <t>有形固定資産の明細</t>
  </si>
  <si>
    <t>自治体名</t>
    <rPh sb="0" eb="4">
      <t>ジチタイメイ</t>
    </rPh>
    <phoneticPr fontId="6"/>
  </si>
  <si>
    <t>年度</t>
    <rPh sb="0" eb="2">
      <t>ネンド</t>
    </rPh>
    <phoneticPr fontId="6"/>
  </si>
  <si>
    <t>単位</t>
    <rPh sb="0" eb="2">
      <t>タンイ</t>
    </rPh>
    <phoneticPr fontId="6"/>
  </si>
  <si>
    <t>-</t>
    <phoneticPr fontId="6"/>
  </si>
  <si>
    <t>退職手当引当金</t>
    <rPh sb="0" eb="7">
      <t>タイショクテアテヒキアテキン</t>
    </rPh>
    <phoneticPr fontId="6"/>
  </si>
  <si>
    <t>賞与引当金</t>
    <rPh sb="0" eb="5">
      <t>ショウヨヒキアテキン</t>
    </rPh>
    <phoneticPr fontId="6"/>
  </si>
  <si>
    <t>その他</t>
    <rPh sb="2" eb="3">
      <t>タ</t>
    </rPh>
    <phoneticPr fontId="2"/>
  </si>
  <si>
    <t>国庫支出金</t>
    <rPh sb="0" eb="5">
      <t>コッコシシュツキン</t>
    </rPh>
    <phoneticPr fontId="6"/>
  </si>
  <si>
    <t>県支出金</t>
    <rPh sb="0" eb="4">
      <t>ケンシシュツキン</t>
    </rPh>
    <phoneticPr fontId="6"/>
  </si>
  <si>
    <t>現金</t>
  </si>
  <si>
    <t>要求払預金</t>
  </si>
  <si>
    <t>短期投資</t>
  </si>
  <si>
    <t>分担金及び負担金</t>
  </si>
  <si>
    <t>貸付金・基金等の増加</t>
  </si>
  <si>
    <t>有形固定資産等の増加</t>
  </si>
  <si>
    <t>純行政コスト</t>
  </si>
  <si>
    <t>地方債等</t>
  </si>
  <si>
    <t>内訳</t>
  </si>
  <si>
    <t>一般公共事業</t>
    <phoneticPr fontId="6"/>
  </si>
  <si>
    <t>公営住宅建設</t>
  </si>
  <si>
    <t>災害復旧</t>
  </si>
  <si>
    <t>教育・福祉施設</t>
  </si>
  <si>
    <t>一般単独事業</t>
  </si>
  <si>
    <t>臨時財政対策債</t>
    <phoneticPr fontId="6"/>
  </si>
  <si>
    <t>減税補てん債</t>
    <phoneticPr fontId="6"/>
  </si>
  <si>
    <t>退職手当債</t>
    <phoneticPr fontId="6"/>
  </si>
  <si>
    <t>その他</t>
    <phoneticPr fontId="6"/>
  </si>
  <si>
    <t>市税</t>
  </si>
  <si>
    <t>地方譲与税</t>
  </si>
  <si>
    <t>利子割交付金</t>
  </si>
  <si>
    <t>配当割交付金</t>
  </si>
  <si>
    <t>株式等譲渡所得割交付金</t>
  </si>
  <si>
    <t>法人事業税交付金</t>
  </si>
  <si>
    <t>地方消費税交付金</t>
  </si>
  <si>
    <t>地方特例交付金</t>
  </si>
  <si>
    <t>地方交付税</t>
  </si>
  <si>
    <t>交通安全対策特別交付金</t>
  </si>
  <si>
    <t>地方債等（利率別）の明細</t>
    <phoneticPr fontId="6"/>
  </si>
  <si>
    <t>（単位：円）</t>
  </si>
  <si>
    <t>臨時的
補助金</t>
    <rPh sb="0" eb="2">
      <t>リンジ</t>
    </rPh>
    <phoneticPr fontId="6"/>
  </si>
  <si>
    <t>国庫支出金</t>
    <rPh sb="0" eb="2">
      <t>コッコ</t>
    </rPh>
    <rPh sb="2" eb="5">
      <t>シシュツキン</t>
    </rPh>
    <phoneticPr fontId="6"/>
  </si>
  <si>
    <t>県支出金</t>
    <rPh sb="0" eb="1">
      <t>ケン</t>
    </rPh>
    <rPh sb="1" eb="3">
      <t>シシュツ</t>
    </rPh>
    <rPh sb="3" eb="4">
      <t>キン</t>
    </rPh>
    <phoneticPr fontId="6"/>
  </si>
  <si>
    <t>財源情報の明細</t>
    <phoneticPr fontId="6"/>
  </si>
  <si>
    <t>【出資金】</t>
    <rPh sb="1" eb="4">
      <t>シュッシキン</t>
    </rPh>
    <phoneticPr fontId="6"/>
  </si>
  <si>
    <t>【有価証券】</t>
    <rPh sb="1" eb="3">
      <t>ユウカ</t>
    </rPh>
    <rPh sb="3" eb="5">
      <t>ショウケン</t>
    </rPh>
    <phoneticPr fontId="6"/>
  </si>
  <si>
    <t>森林環境整備基金</t>
  </si>
  <si>
    <t>その他</t>
    <rPh sb="2" eb="3">
      <t>タ</t>
    </rPh>
    <phoneticPr fontId="6"/>
  </si>
  <si>
    <t>徴収不能引当金</t>
    <rPh sb="0" eb="2">
      <t>チョウシュウ</t>
    </rPh>
    <rPh sb="2" eb="4">
      <t>フノウ</t>
    </rPh>
    <rPh sb="4" eb="6">
      <t>ヒキアテ</t>
    </rPh>
    <rPh sb="6" eb="7">
      <t>キン</t>
    </rPh>
    <phoneticPr fontId="3"/>
  </si>
  <si>
    <t>小計</t>
    <rPh sb="0" eb="2">
      <t>ショウケイ</t>
    </rPh>
    <phoneticPr fontId="6"/>
  </si>
  <si>
    <t>笠間市</t>
    <rPh sb="0" eb="3">
      <t>カサマシ</t>
    </rPh>
    <phoneticPr fontId="6"/>
  </si>
  <si>
    <t>笠間工芸の丘株式会社</t>
  </si>
  <si>
    <t>株式会社　道の駅笠間</t>
    <rPh sb="0" eb="4">
      <t>カブシキガイシャ</t>
    </rPh>
    <rPh sb="5" eb="6">
      <t>ミチ</t>
    </rPh>
    <rPh sb="7" eb="8">
      <t>エキ</t>
    </rPh>
    <rPh sb="8" eb="10">
      <t>カサマ</t>
    </rPh>
    <phoneticPr fontId="0"/>
  </si>
  <si>
    <t>笠間栗ファクトリー株式会社</t>
    <rPh sb="0" eb="2">
      <t>カサマ</t>
    </rPh>
    <rPh sb="2" eb="3">
      <t>クリ</t>
    </rPh>
    <rPh sb="9" eb="11">
      <t>カブシキ</t>
    </rPh>
    <rPh sb="11" eb="13">
      <t>カイシャ</t>
    </rPh>
    <phoneticPr fontId="0"/>
  </si>
  <si>
    <t>笠間市水道事業会計</t>
    <rPh sb="0" eb="2">
      <t>カサマ</t>
    </rPh>
    <rPh sb="2" eb="3">
      <t>シ</t>
    </rPh>
    <rPh sb="3" eb="5">
      <t>スイドウ</t>
    </rPh>
    <rPh sb="5" eb="7">
      <t>ジギョウ</t>
    </rPh>
    <rPh sb="7" eb="9">
      <t>カイケイ</t>
    </rPh>
    <phoneticPr fontId="0"/>
  </si>
  <si>
    <t>笠間市公共下水道事業会計</t>
    <rPh sb="0" eb="3">
      <t>カサマシ</t>
    </rPh>
    <rPh sb="3" eb="5">
      <t>コウキョウ</t>
    </rPh>
    <rPh sb="5" eb="7">
      <t>ゲスイ</t>
    </rPh>
    <rPh sb="7" eb="8">
      <t>ドウ</t>
    </rPh>
    <rPh sb="8" eb="10">
      <t>ジギョウ</t>
    </rPh>
    <rPh sb="10" eb="12">
      <t>カイケイ</t>
    </rPh>
    <phoneticPr fontId="0"/>
  </si>
  <si>
    <t>笠間市病院事業会計</t>
    <rPh sb="0" eb="2">
      <t>カサマ</t>
    </rPh>
    <rPh sb="2" eb="3">
      <t>シ</t>
    </rPh>
    <rPh sb="3" eb="5">
      <t>ビョウイン</t>
    </rPh>
    <rPh sb="5" eb="7">
      <t>ジギョウ</t>
    </rPh>
    <rPh sb="7" eb="9">
      <t>カイケイ</t>
    </rPh>
    <phoneticPr fontId="0"/>
  </si>
  <si>
    <t>一般財団法人 笠間市開発公社</t>
    <rPh sb="0" eb="2">
      <t>イッパン</t>
    </rPh>
    <rPh sb="2" eb="6">
      <t>ザイダンホウジン</t>
    </rPh>
    <rPh sb="7" eb="10">
      <t>カサマシ</t>
    </rPh>
    <rPh sb="10" eb="12">
      <t>カイハツ</t>
    </rPh>
    <rPh sb="12" eb="14">
      <t>コウシャ</t>
    </rPh>
    <phoneticPr fontId="0"/>
  </si>
  <si>
    <t>一般財団法人 笠間市農業公社</t>
    <rPh sb="7" eb="10">
      <t>カサマシ</t>
    </rPh>
    <rPh sb="10" eb="12">
      <t>ノウギョウ</t>
    </rPh>
    <rPh sb="12" eb="14">
      <t>コウシャ</t>
    </rPh>
    <phoneticPr fontId="0"/>
  </si>
  <si>
    <t>笠間商業開発株式会社</t>
  </si>
  <si>
    <t>茨城計算センター</t>
  </si>
  <si>
    <t>【出捐金等】</t>
    <rPh sb="1" eb="3">
      <t>シュツエン</t>
    </rPh>
    <rPh sb="3" eb="4">
      <t>キン</t>
    </rPh>
    <rPh sb="4" eb="5">
      <t>ナド</t>
    </rPh>
    <phoneticPr fontId="6"/>
  </si>
  <si>
    <t>茨城県信用保証協会 （委託金）</t>
    <phoneticPr fontId="12"/>
  </si>
  <si>
    <t>茨城県畜産協会 （預託金）</t>
    <rPh sb="0" eb="3">
      <t>イバラキケン</t>
    </rPh>
    <rPh sb="3" eb="5">
      <t>チクサン</t>
    </rPh>
    <rPh sb="5" eb="7">
      <t>キョウカイ</t>
    </rPh>
    <phoneticPr fontId="0"/>
  </si>
  <si>
    <t>茨城県中央食肉公社</t>
    <rPh sb="0" eb="3">
      <t>イバラキケン</t>
    </rPh>
    <rPh sb="3" eb="5">
      <t>チュウオウ</t>
    </rPh>
    <rPh sb="5" eb="7">
      <t>ショクニク</t>
    </rPh>
    <rPh sb="7" eb="9">
      <t>コウシャ</t>
    </rPh>
    <phoneticPr fontId="0"/>
  </si>
  <si>
    <t>茨城県農業信用基金協会</t>
    <rPh sb="0" eb="3">
      <t>イバラキケン</t>
    </rPh>
    <rPh sb="3" eb="5">
      <t>ノウギョウ</t>
    </rPh>
    <rPh sb="5" eb="7">
      <t>シンヨウ</t>
    </rPh>
    <rPh sb="7" eb="9">
      <t>キキン</t>
    </rPh>
    <rPh sb="9" eb="11">
      <t>キョウカイ</t>
    </rPh>
    <phoneticPr fontId="0"/>
  </si>
  <si>
    <t>茨城県社会福祉事業団</t>
    <rPh sb="0" eb="3">
      <t>イバラキケン</t>
    </rPh>
    <rPh sb="3" eb="5">
      <t>シャカイ</t>
    </rPh>
    <rPh sb="5" eb="7">
      <t>フクシ</t>
    </rPh>
    <rPh sb="7" eb="10">
      <t>ジギョウダン</t>
    </rPh>
    <phoneticPr fontId="0"/>
  </si>
  <si>
    <t>地方公共団体金融機構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phoneticPr fontId="0"/>
  </si>
  <si>
    <t>（株）フットボールクラブ水戸ホーリーホック</t>
    <rPh sb="1" eb="2">
      <t>カブ</t>
    </rPh>
    <rPh sb="12" eb="14">
      <t>ミト</t>
    </rPh>
    <phoneticPr fontId="0"/>
  </si>
  <si>
    <t>茨城県環境保全事業団</t>
    <rPh sb="0" eb="2">
      <t>イバラキ</t>
    </rPh>
    <rPh sb="2" eb="3">
      <t>ケン</t>
    </rPh>
    <rPh sb="3" eb="5">
      <t>カンキョウ</t>
    </rPh>
    <rPh sb="5" eb="7">
      <t>ホゼン</t>
    </rPh>
    <rPh sb="7" eb="10">
      <t>ジギョウダン</t>
    </rPh>
    <phoneticPr fontId="0"/>
  </si>
  <si>
    <t>茨城県信用保証協会</t>
  </si>
  <si>
    <t>いばらき腎バンク</t>
    <rPh sb="4" eb="5">
      <t>ジン</t>
    </rPh>
    <phoneticPr fontId="0"/>
  </si>
  <si>
    <t>茨城県暴力追放推進センター</t>
    <rPh sb="3" eb="5">
      <t>ボウリョク</t>
    </rPh>
    <rPh sb="5" eb="7">
      <t>ツイホウ</t>
    </rPh>
    <rPh sb="7" eb="9">
      <t>スイシン</t>
    </rPh>
    <phoneticPr fontId="0"/>
  </si>
  <si>
    <t>茨城県国際交流協会</t>
    <rPh sb="3" eb="5">
      <t>コクサイ</t>
    </rPh>
    <rPh sb="5" eb="7">
      <t>コウリュウ</t>
    </rPh>
    <rPh sb="7" eb="9">
      <t>キョウカイ</t>
    </rPh>
    <phoneticPr fontId="0"/>
  </si>
  <si>
    <t>リバーフロント研究所</t>
    <rPh sb="7" eb="10">
      <t>ケンキュウジョ</t>
    </rPh>
    <phoneticPr fontId="0"/>
  </si>
  <si>
    <t>いばらき中小企業グローバル推進機構</t>
  </si>
  <si>
    <t>酪農連合会</t>
    <rPh sb="0" eb="2">
      <t>ラクノウ</t>
    </rPh>
    <rPh sb="2" eb="5">
      <t>レンゴウカイ</t>
    </rPh>
    <phoneticPr fontId="0"/>
  </si>
  <si>
    <t>茨城県消防協会</t>
    <rPh sb="3" eb="5">
      <t>ショウボウ</t>
    </rPh>
    <rPh sb="5" eb="7">
      <t>キョウカイ</t>
    </rPh>
    <phoneticPr fontId="0"/>
  </si>
  <si>
    <t>茨城県建設技術公社</t>
    <rPh sb="3" eb="5">
      <t>ケンセツ</t>
    </rPh>
    <rPh sb="5" eb="7">
      <t>ギジュツ</t>
    </rPh>
    <rPh sb="7" eb="9">
      <t>コウシャ</t>
    </rPh>
    <phoneticPr fontId="0"/>
  </si>
  <si>
    <t>砂防フロンティア整備推進機構</t>
    <rPh sb="0" eb="2">
      <t>サボウ</t>
    </rPh>
    <rPh sb="8" eb="10">
      <t>セイビ</t>
    </rPh>
    <rPh sb="10" eb="12">
      <t>スイシン</t>
    </rPh>
    <rPh sb="12" eb="14">
      <t>キコウ</t>
    </rPh>
    <phoneticPr fontId="0"/>
  </si>
  <si>
    <t>財政調整基金</t>
    <rPh sb="0" eb="2">
      <t>ザイセイ</t>
    </rPh>
    <rPh sb="2" eb="4">
      <t>チョウセイ</t>
    </rPh>
    <rPh sb="4" eb="6">
      <t>キキン</t>
    </rPh>
    <phoneticPr fontId="12"/>
  </si>
  <si>
    <t>減債基金</t>
    <rPh sb="0" eb="2">
      <t>ゲンサイ</t>
    </rPh>
    <rPh sb="2" eb="4">
      <t>キキン</t>
    </rPh>
    <phoneticPr fontId="12"/>
  </si>
  <si>
    <t>国際交流基金</t>
    <rPh sb="0" eb="2">
      <t>コクサイ</t>
    </rPh>
    <rPh sb="2" eb="4">
      <t>コウリュウ</t>
    </rPh>
    <rPh sb="4" eb="6">
      <t>キキン</t>
    </rPh>
    <phoneticPr fontId="0"/>
  </si>
  <si>
    <t>友部駅橋上化及び自由通路整備基金</t>
    <rPh sb="0" eb="3">
      <t>トモベエキ</t>
    </rPh>
    <rPh sb="3" eb="5">
      <t>キョウジョウ</t>
    </rPh>
    <rPh sb="5" eb="6">
      <t>カ</t>
    </rPh>
    <rPh sb="6" eb="7">
      <t>オヨ</t>
    </rPh>
    <rPh sb="8" eb="10">
      <t>ジユウ</t>
    </rPh>
    <rPh sb="10" eb="12">
      <t>ツウロ</t>
    </rPh>
    <rPh sb="12" eb="14">
      <t>セイビ</t>
    </rPh>
    <rPh sb="14" eb="16">
      <t>キキン</t>
    </rPh>
    <phoneticPr fontId="0"/>
  </si>
  <si>
    <t>地域福祉基金</t>
    <rPh sb="0" eb="2">
      <t>チイキ</t>
    </rPh>
    <rPh sb="2" eb="4">
      <t>フクシ</t>
    </rPh>
    <rPh sb="4" eb="6">
      <t>キキン</t>
    </rPh>
    <phoneticPr fontId="0"/>
  </si>
  <si>
    <t>高齢者保健福祉基金</t>
    <rPh sb="0" eb="3">
      <t>コウレイシャ</t>
    </rPh>
    <rPh sb="3" eb="5">
      <t>ホケン</t>
    </rPh>
    <rPh sb="5" eb="7">
      <t>フクシ</t>
    </rPh>
    <rPh sb="7" eb="9">
      <t>キキン</t>
    </rPh>
    <phoneticPr fontId="0"/>
  </si>
  <si>
    <t>岩間地区福祉振興基金</t>
    <rPh sb="0" eb="2">
      <t>イワマ</t>
    </rPh>
    <rPh sb="2" eb="4">
      <t>チク</t>
    </rPh>
    <rPh sb="4" eb="6">
      <t>フクシ</t>
    </rPh>
    <rPh sb="6" eb="8">
      <t>シンコウ</t>
    </rPh>
    <rPh sb="8" eb="10">
      <t>キキン</t>
    </rPh>
    <phoneticPr fontId="0"/>
  </si>
  <si>
    <t>みどりの基金</t>
    <rPh sb="4" eb="6">
      <t>キキン</t>
    </rPh>
    <phoneticPr fontId="0"/>
  </si>
  <si>
    <t>福田地区地域振興整備基金</t>
    <rPh sb="0" eb="2">
      <t>フクダ</t>
    </rPh>
    <rPh sb="2" eb="4">
      <t>チク</t>
    </rPh>
    <rPh sb="4" eb="6">
      <t>チイキ</t>
    </rPh>
    <rPh sb="6" eb="8">
      <t>シンコウ</t>
    </rPh>
    <rPh sb="8" eb="10">
      <t>セイビ</t>
    </rPh>
    <rPh sb="10" eb="12">
      <t>キキン</t>
    </rPh>
    <phoneticPr fontId="0"/>
  </si>
  <si>
    <t>義務教育施設整備基金</t>
    <rPh sb="0" eb="2">
      <t>ギム</t>
    </rPh>
    <rPh sb="2" eb="4">
      <t>キョウイク</t>
    </rPh>
    <rPh sb="4" eb="6">
      <t>シセツ</t>
    </rPh>
    <rPh sb="6" eb="8">
      <t>セイビ</t>
    </rPh>
    <rPh sb="8" eb="10">
      <t>キキン</t>
    </rPh>
    <phoneticPr fontId="0"/>
  </si>
  <si>
    <t>ふるさと創生基金</t>
    <rPh sb="4" eb="6">
      <t>ソウセイ</t>
    </rPh>
    <rPh sb="6" eb="8">
      <t>キキン</t>
    </rPh>
    <phoneticPr fontId="0"/>
  </si>
  <si>
    <t>元気かさま応援基金</t>
    <rPh sb="0" eb="2">
      <t>ゲンキ</t>
    </rPh>
    <rPh sb="5" eb="7">
      <t>オウエン</t>
    </rPh>
    <rPh sb="7" eb="9">
      <t>キキン</t>
    </rPh>
    <phoneticPr fontId="0"/>
  </si>
  <si>
    <t>まちづくり振興基金（合併振興基金）</t>
  </si>
  <si>
    <t>市街地活性化基金</t>
  </si>
  <si>
    <t>企業立地促進基金</t>
  </si>
  <si>
    <t>公共建築物長寿命化等対応基金</t>
    <rPh sb="0" eb="2">
      <t>コウキョウ</t>
    </rPh>
    <rPh sb="2" eb="4">
      <t>ケンチク</t>
    </rPh>
    <rPh sb="4" eb="5">
      <t>ブツ</t>
    </rPh>
    <rPh sb="5" eb="6">
      <t>チョウ</t>
    </rPh>
    <rPh sb="6" eb="9">
      <t>ジュミョウカ</t>
    </rPh>
    <rPh sb="9" eb="10">
      <t>トウ</t>
    </rPh>
    <rPh sb="10" eb="12">
      <t>タイオウ</t>
    </rPh>
    <rPh sb="12" eb="14">
      <t>キキン</t>
    </rPh>
    <phoneticPr fontId="0"/>
  </si>
  <si>
    <t>福ちゃんの森公園管理運営基金</t>
  </si>
  <si>
    <t>廃棄物処理推進基金</t>
  </si>
  <si>
    <t>教育振興基金</t>
    <rPh sb="0" eb="6">
      <t>キョウイクシンコウキキン</t>
    </rPh>
    <phoneticPr fontId="0"/>
  </si>
  <si>
    <t>土地開発基金</t>
    <rPh sb="0" eb="2">
      <t>トチ</t>
    </rPh>
    <rPh sb="2" eb="4">
      <t>カイハツ</t>
    </rPh>
    <rPh sb="4" eb="6">
      <t>キキン</t>
    </rPh>
    <phoneticPr fontId="0"/>
  </si>
  <si>
    <t>高額療養費貸付金</t>
  </si>
  <si>
    <t>中小企業事業継続応援貸付金</t>
  </si>
  <si>
    <t>災害援護資金貸付金</t>
  </si>
  <si>
    <t>地域改善対策住宅新築資金等元利収入</t>
  </si>
  <si>
    <t>高額療養費貸付金元金収入</t>
  </si>
  <si>
    <t>個人市民税</t>
    <rPh sb="0" eb="2">
      <t>コジン</t>
    </rPh>
    <rPh sb="2" eb="5">
      <t>シミンゼイ</t>
    </rPh>
    <phoneticPr fontId="12"/>
  </si>
  <si>
    <t>法人市民税</t>
    <rPh sb="0" eb="2">
      <t>ホウジン</t>
    </rPh>
    <rPh sb="2" eb="5">
      <t>シミンゼイ</t>
    </rPh>
    <phoneticPr fontId="12"/>
  </si>
  <si>
    <t>固定資産税</t>
    <rPh sb="0" eb="2">
      <t>コテイ</t>
    </rPh>
    <rPh sb="2" eb="5">
      <t>シサンゼイ</t>
    </rPh>
    <phoneticPr fontId="12"/>
  </si>
  <si>
    <t>軽自動車税</t>
    <rPh sb="0" eb="4">
      <t>ケイジドウシャ</t>
    </rPh>
    <rPh sb="4" eb="5">
      <t>ゼイ</t>
    </rPh>
    <phoneticPr fontId="12"/>
  </si>
  <si>
    <t>保育所入所児童保護者負担金</t>
  </si>
  <si>
    <t>笠間芸術の森公園有料施設使用料</t>
  </si>
  <si>
    <t>市営住宅使用料</t>
  </si>
  <si>
    <t>学校給食費</t>
  </si>
  <si>
    <t>医療福祉費等返納金</t>
  </si>
  <si>
    <t>雑入</t>
    <rPh sb="0" eb="2">
      <t>ザツニュウ</t>
    </rPh>
    <phoneticPr fontId="12"/>
  </si>
  <si>
    <t>児童クラブ保護者負担金</t>
  </si>
  <si>
    <t>環境性能割交付金</t>
    <phoneticPr fontId="6"/>
  </si>
  <si>
    <t>ゴルフ場利用税交付金</t>
    <phoneticPr fontId="6"/>
  </si>
  <si>
    <t>分流式下水道等補助金</t>
  </si>
  <si>
    <t>低所得世帯支援金</t>
    <phoneticPr fontId="6"/>
  </si>
  <si>
    <t>企業立地促進事業補助金</t>
    <phoneticPr fontId="6"/>
  </si>
  <si>
    <t>笠間市多面的機能支払交付金事業</t>
    <phoneticPr fontId="6"/>
  </si>
  <si>
    <t>維持管理費等補助金</t>
  </si>
  <si>
    <t>後期高齢者医療療養給付費負担金</t>
    <phoneticPr fontId="6"/>
  </si>
  <si>
    <t>県営土地改良事業負担金</t>
  </si>
  <si>
    <t>合併処理浄化槽設置整備事業補助金</t>
    <rPh sb="0" eb="2">
      <t>ガッペイ</t>
    </rPh>
    <rPh sb="2" eb="4">
      <t>ショリ</t>
    </rPh>
    <rPh sb="4" eb="7">
      <t>ジョウカソウ</t>
    </rPh>
    <rPh sb="7" eb="9">
      <t>セッチ</t>
    </rPh>
    <rPh sb="9" eb="11">
      <t>セイビ</t>
    </rPh>
    <rPh sb="11" eb="13">
      <t>ジギョウ</t>
    </rPh>
    <rPh sb="13" eb="16">
      <t>ホジョキン</t>
    </rPh>
    <phoneticPr fontId="6"/>
  </si>
  <si>
    <t>小規模土地改良事業補助金</t>
    <rPh sb="0" eb="3">
      <t>ショウキボ</t>
    </rPh>
    <rPh sb="3" eb="5">
      <t>トチ</t>
    </rPh>
    <rPh sb="5" eb="7">
      <t>カイリョウ</t>
    </rPh>
    <rPh sb="7" eb="9">
      <t>ジギョウ</t>
    </rPh>
    <rPh sb="9" eb="11">
      <t>ホジョ</t>
    </rPh>
    <rPh sb="11" eb="12">
      <t>キン</t>
    </rPh>
    <phoneticPr fontId="6"/>
  </si>
  <si>
    <t>消火栓設置負担金(6基分)</t>
    <phoneticPr fontId="6"/>
  </si>
  <si>
    <t>寄附金</t>
    <rPh sb="0" eb="3">
      <t>キフキン</t>
    </rPh>
    <phoneticPr fontId="6"/>
  </si>
  <si>
    <t>-</t>
  </si>
  <si>
    <t>令和6年度</t>
    <rPh sb="0" eb="2">
      <t>レイワ</t>
    </rPh>
    <rPh sb="3" eb="5">
      <t>ネンド</t>
    </rPh>
    <phoneticPr fontId="6"/>
  </si>
  <si>
    <t>県単土地改良事業補助金</t>
    <rPh sb="0" eb="2">
      <t>ケンタン</t>
    </rPh>
    <rPh sb="2" eb="6">
      <t>トチカイリョウ</t>
    </rPh>
    <rPh sb="6" eb="8">
      <t>ジギョウ</t>
    </rPh>
    <rPh sb="8" eb="11">
      <t>ホジョキン</t>
    </rPh>
    <phoneticPr fontId="13"/>
  </si>
  <si>
    <t>笠間市出産・子育て応援給付金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</si>
</sst>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_ ;[Black]_ * \△#,##0_ ;_ * &quot;-&quot;_ ;_ @_ "/>
  </numFmts>
  <fonts count="15" x14ac:knownFonts="1">
    <font>
      <sz val="11"/>
      <color theme="1"/>
      <name val="游ゴシック"/>
      <family val="2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9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1" fillId="0" borderId="0" applyFont="0" applyFill="0" applyBorder="0" applyAlignment="0" applyProtection="0"/>
    <xf numFmtId="0" fontId="14" fillId="0" borderId="0"/>
  </cellStyleXfs>
  <cellXfs count="66">
    <xf numFmtId="0" fontId="0" fillId="0" borderId="0" xfId="0"/>
    <xf numFmtId="3" fontId="1" fillId="0" borderId="1" xfId="0" applyNumberFormat="1" applyFont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0" xfId="0" applyNumberFormat="1" applyFont="1"/>
    <xf numFmtId="3" fontId="1" fillId="0" borderId="1" xfId="0" applyNumberFormat="1" applyFont="1" applyBorder="1" applyAlignment="1">
      <alignment horizontal="left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/>
    <xf numFmtId="3" fontId="2" fillId="0" borderId="0" xfId="0" applyNumberFormat="1" applyFont="1"/>
    <xf numFmtId="3" fontId="1" fillId="0" borderId="1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3" fontId="4" fillId="0" borderId="0" xfId="0" applyNumberFormat="1" applyFont="1"/>
    <xf numFmtId="3" fontId="1" fillId="2" borderId="6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 wrapText="1"/>
    </xf>
    <xf numFmtId="3" fontId="1" fillId="2" borderId="7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left"/>
    </xf>
    <xf numFmtId="3" fontId="1" fillId="0" borderId="1" xfId="0" applyNumberFormat="1" applyFont="1" applyBorder="1" applyAlignment="1">
      <alignment horizontal="left" vertical="center" indent="1"/>
    </xf>
    <xf numFmtId="10" fontId="1" fillId="0" borderId="1" xfId="1" applyNumberFormat="1" applyFont="1" applyBorder="1" applyAlignment="1">
      <alignment horizontal="right" vertical="center"/>
    </xf>
    <xf numFmtId="38" fontId="1" fillId="0" borderId="0" xfId="2" applyFont="1" applyAlignment="1"/>
    <xf numFmtId="3" fontId="9" fillId="0" borderId="4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0" fontId="2" fillId="0" borderId="0" xfId="0" applyFont="1"/>
    <xf numFmtId="10" fontId="1" fillId="0" borderId="1" xfId="0" applyNumberFormat="1" applyFont="1" applyBorder="1" applyAlignment="1">
      <alignment vertical="center"/>
    </xf>
    <xf numFmtId="176" fontId="1" fillId="0" borderId="1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176" fontId="1" fillId="0" borderId="1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horizontal="right" vertical="center"/>
    </xf>
    <xf numFmtId="176" fontId="1" fillId="0" borderId="4" xfId="0" applyNumberFormat="1" applyFont="1" applyBorder="1" applyAlignment="1">
      <alignment horizontal="right" vertical="center"/>
    </xf>
    <xf numFmtId="176" fontId="1" fillId="0" borderId="4" xfId="0" applyNumberFormat="1" applyFont="1" applyBorder="1" applyAlignment="1">
      <alignment vertical="center"/>
    </xf>
    <xf numFmtId="176" fontId="1" fillId="0" borderId="1" xfId="2" applyNumberFormat="1" applyFont="1" applyBorder="1" applyAlignment="1">
      <alignment vertical="center"/>
    </xf>
    <xf numFmtId="176" fontId="8" fillId="0" borderId="1" xfId="0" applyNumberFormat="1" applyFont="1" applyBorder="1" applyAlignment="1">
      <alignment horizontal="right" vertical="center"/>
    </xf>
    <xf numFmtId="176" fontId="1" fillId="0" borderId="4" xfId="0" applyNumberFormat="1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176" fontId="1" fillId="0" borderId="13" xfId="0" applyNumberFormat="1" applyFont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3" fontId="1" fillId="0" borderId="10" xfId="0" applyNumberFormat="1" applyFont="1" applyBorder="1" applyAlignment="1">
      <alignment vertical="center"/>
    </xf>
    <xf numFmtId="3" fontId="1" fillId="0" borderId="11" xfId="0" applyNumberFormat="1" applyFont="1" applyBorder="1" applyAlignment="1">
      <alignment vertical="center"/>
    </xf>
    <xf numFmtId="3" fontId="1" fillId="0" borderId="9" xfId="0" applyNumberFormat="1" applyFont="1" applyBorder="1" applyAlignment="1">
      <alignment vertical="center"/>
    </xf>
    <xf numFmtId="3" fontId="1" fillId="0" borderId="10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left" vertical="center"/>
    </xf>
    <xf numFmtId="3" fontId="1" fillId="0" borderId="8" xfId="0" applyNumberFormat="1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/>
    </xf>
    <xf numFmtId="3" fontId="9" fillId="0" borderId="12" xfId="0" applyNumberFormat="1" applyFont="1" applyBorder="1" applyAlignment="1">
      <alignment vertical="center"/>
    </xf>
    <xf numFmtId="3" fontId="9" fillId="2" borderId="1" xfId="0" applyNumberFormat="1" applyFont="1" applyFill="1" applyBorder="1" applyAlignment="1">
      <alignment horizontal="center" vertical="center"/>
    </xf>
    <xf numFmtId="3" fontId="9" fillId="0" borderId="2" xfId="0" applyNumberFormat="1" applyFont="1" applyBorder="1" applyAlignment="1">
      <alignment vertic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</cellXfs>
  <cellStyles count="6">
    <cellStyle name="パーセント" xfId="1" builtinId="5"/>
    <cellStyle name="桁区切り" xfId="2" builtinId="6"/>
    <cellStyle name="桁区切り 2" xfId="4" xr:uid="{B29F87E6-94B1-4EA1-8785-0DBB8F9FC24A}"/>
    <cellStyle name="標準" xfId="0" builtinId="0"/>
    <cellStyle name="標準 2" xfId="5" xr:uid="{AFB555F9-346A-406F-A0F0-87A7A59FE537}"/>
    <cellStyle name="標準 6 2 2 2" xfId="3" xr:uid="{BE3CC1C8-B022-42C2-B635-C050E0A2F09A}"/>
  </cellStyles>
  <dxfs count="60">
    <dxf>
      <numFmt numFmtId="177" formatCode="\ #,##0,;\-#,##0,;\-"/>
    </dxf>
    <dxf>
      <numFmt numFmtId="178" formatCode="#,##0;\-#,##0;\-"/>
    </dxf>
    <dxf>
      <numFmt numFmtId="179" formatCode="\ #,##0,,;\-#,##0,,;\-"/>
    </dxf>
    <dxf>
      <numFmt numFmtId="177" formatCode="\ #,##0,;\-#,##0,;\-"/>
    </dxf>
    <dxf>
      <numFmt numFmtId="178" formatCode="#,##0;\-#,##0;\-"/>
    </dxf>
    <dxf>
      <numFmt numFmtId="179" formatCode="\ #,##0,,;\-#,##0,,;\-"/>
    </dxf>
    <dxf>
      <numFmt numFmtId="177" formatCode="\ #,##0,;\-#,##0,;\-"/>
    </dxf>
    <dxf>
      <numFmt numFmtId="178" formatCode="#,##0;\-#,##0;\-"/>
    </dxf>
    <dxf>
      <numFmt numFmtId="179" formatCode="\ #,##0,,;\-#,##0,,;\-"/>
    </dxf>
    <dxf>
      <numFmt numFmtId="177" formatCode="\ #,##0,;\-#,##0,;\-"/>
    </dxf>
    <dxf>
      <numFmt numFmtId="178" formatCode="#,##0;\-#,##0;\-"/>
    </dxf>
    <dxf>
      <numFmt numFmtId="179" formatCode="\ #,##0,,;\-#,##0,,;\-"/>
    </dxf>
    <dxf>
      <numFmt numFmtId="177" formatCode="\ #,##0,;\-#,##0,;\-"/>
    </dxf>
    <dxf>
      <numFmt numFmtId="178" formatCode="#,##0;\-#,##0;\-"/>
    </dxf>
    <dxf>
      <numFmt numFmtId="179" formatCode="\ #,##0,,;\-#,##0,,;\-"/>
    </dxf>
    <dxf>
      <numFmt numFmtId="177" formatCode="\ #,##0,;\-#,##0,;\-"/>
    </dxf>
    <dxf>
      <numFmt numFmtId="178" formatCode="#,##0;\-#,##0;\-"/>
    </dxf>
    <dxf>
      <numFmt numFmtId="179" formatCode="\ #,##0,,;\-#,##0,,;\-"/>
    </dxf>
    <dxf>
      <numFmt numFmtId="177" formatCode="\ #,##0,;\-#,##0,;\-"/>
    </dxf>
    <dxf>
      <numFmt numFmtId="178" formatCode="#,##0;\-#,##0;\-"/>
    </dxf>
    <dxf>
      <numFmt numFmtId="179" formatCode="\ #,##0,,;\-#,##0,,;\-"/>
    </dxf>
    <dxf>
      <numFmt numFmtId="177" formatCode="\ #,##0,;\-#,##0,;\-"/>
    </dxf>
    <dxf>
      <numFmt numFmtId="178" formatCode="#,##0;\-#,##0;\-"/>
    </dxf>
    <dxf>
      <numFmt numFmtId="179" formatCode="\ #,##0,,;\-#,##0,,;\-"/>
    </dxf>
    <dxf>
      <numFmt numFmtId="177" formatCode="\ #,##0,;\-#,##0,;\-"/>
    </dxf>
    <dxf>
      <numFmt numFmtId="178" formatCode="#,##0;\-#,##0;\-"/>
    </dxf>
    <dxf>
      <numFmt numFmtId="179" formatCode="\ #,##0,,;\-#,##0,,;\-"/>
    </dxf>
    <dxf>
      <numFmt numFmtId="177" formatCode="\ #,##0,;\-#,##0,;\-"/>
    </dxf>
    <dxf>
      <numFmt numFmtId="178" formatCode="#,##0;\-#,##0;\-"/>
    </dxf>
    <dxf>
      <numFmt numFmtId="179" formatCode="\ #,##0,,;\-#,##0,,;\-"/>
    </dxf>
    <dxf>
      <numFmt numFmtId="177" formatCode="\ #,##0,;\-#,##0,;\-"/>
    </dxf>
    <dxf>
      <numFmt numFmtId="178" formatCode="#,##0;\-#,##0;\-"/>
    </dxf>
    <dxf>
      <numFmt numFmtId="179" formatCode="\ #,##0,,;\-#,##0,,;\-"/>
    </dxf>
    <dxf>
      <numFmt numFmtId="177" formatCode="\ #,##0,;\-#,##0,;\-"/>
    </dxf>
    <dxf>
      <numFmt numFmtId="178" formatCode="#,##0;\-#,##0;\-"/>
    </dxf>
    <dxf>
      <numFmt numFmtId="179" formatCode="\ #,##0,,;\-#,##0,,;\-"/>
    </dxf>
    <dxf>
      <numFmt numFmtId="177" formatCode="\ #,##0,;\-#,##0,;\-"/>
    </dxf>
    <dxf>
      <numFmt numFmtId="178" formatCode="#,##0;\-#,##0;\-"/>
    </dxf>
    <dxf>
      <numFmt numFmtId="179" formatCode="\ #,##0,,;\-#,##0,,;\-"/>
    </dxf>
    <dxf>
      <numFmt numFmtId="177" formatCode="\ #,##0,;\-#,##0,;\-"/>
    </dxf>
    <dxf>
      <numFmt numFmtId="178" formatCode="#,##0;\-#,##0;\-"/>
    </dxf>
    <dxf>
      <numFmt numFmtId="179" formatCode="\ #,##0,,;\-#,##0,,;\-"/>
    </dxf>
    <dxf>
      <numFmt numFmtId="177" formatCode="\ #,##0,;\-#,##0,;\-"/>
    </dxf>
    <dxf>
      <numFmt numFmtId="178" formatCode="#,##0;\-#,##0;\-"/>
    </dxf>
    <dxf>
      <numFmt numFmtId="179" formatCode="\ #,##0,,;\-#,##0,,;\-"/>
    </dxf>
    <dxf>
      <numFmt numFmtId="177" formatCode="\ #,##0,;\-#,##0,;\-"/>
    </dxf>
    <dxf>
      <numFmt numFmtId="178" formatCode="#,##0;\-#,##0;\-"/>
    </dxf>
    <dxf>
      <numFmt numFmtId="179" formatCode="\ #,##0,,;\-#,##0,,;\-"/>
    </dxf>
    <dxf>
      <numFmt numFmtId="177" formatCode="\ #,##0,;\-#,##0,;\-"/>
    </dxf>
    <dxf>
      <numFmt numFmtId="178" formatCode="#,##0;\-#,##0;\-"/>
    </dxf>
    <dxf>
      <numFmt numFmtId="179" formatCode="\ #,##0,,;\-#,##0,,;\-"/>
    </dxf>
    <dxf>
      <numFmt numFmtId="177" formatCode="\ #,##0,;\-#,##0,;\-"/>
    </dxf>
    <dxf>
      <numFmt numFmtId="178" formatCode="#,##0;\-#,##0;\-"/>
    </dxf>
    <dxf>
      <numFmt numFmtId="179" formatCode="\ #,##0,,;\-#,##0,,;\-"/>
    </dxf>
    <dxf>
      <numFmt numFmtId="177" formatCode="\ #,##0,;\-#,##0,;\-"/>
    </dxf>
    <dxf>
      <numFmt numFmtId="178" formatCode="#,##0;\-#,##0;\-"/>
    </dxf>
    <dxf>
      <numFmt numFmtId="179" formatCode="\ #,##0,,;\-#,##0,,;\-"/>
    </dxf>
    <dxf>
      <numFmt numFmtId="177" formatCode="\ #,##0,;\-#,##0,;\-"/>
    </dxf>
    <dxf>
      <numFmt numFmtId="178" formatCode="#,##0;\-#,##0;\-"/>
    </dxf>
    <dxf>
      <numFmt numFmtId="179" formatCode="\ #,##0,,;\-#,##0,,;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1.190\mmi-doc\ps_&#12497;&#12502;&#12522;&#12483;&#12463;&#12475;&#12463;&#12479;&#12540;\&#20844;&#20250;&#35336;\02.&#20316;&#26989;\R4&#24180;&#20316;&#26989;\&#22524;&#29577;&#30476;&#26481;&#26494;&#23665;&#24066;\4_&#20316;&#26989;&#20013;\08_&#38468;&#23646;&#26126;&#32048;&#26360;\&#19968;&#33324;&#20250;&#35336;&#31561;_&#36001;&#28304;&#24773;&#22577;&#12398;&#26126;&#32048;&#35336;&#31639;sheet.xlsx" TargetMode="External"/><Relationship Id="rId1" Type="http://schemas.openxmlformats.org/officeDocument/2006/relationships/externalLinkPath" Target="file:///\\192.168.1.190\mmi-doc\ps_&#12497;&#12502;&#12522;&#12483;&#12463;&#12475;&#12463;&#12479;&#12540;\&#20844;&#20250;&#35336;\02.&#20316;&#26989;\R4&#24180;&#20316;&#26989;\&#22524;&#29577;&#30476;&#26481;&#26494;&#23665;&#24066;\4_&#20316;&#26989;&#20013;\08_&#38468;&#23646;&#26126;&#32048;&#26360;\&#19968;&#33324;&#20250;&#35336;&#31561;_&#36001;&#28304;&#24773;&#22577;&#12398;&#26126;&#32048;&#35336;&#31639;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財源情報明細 (2)"/>
      <sheetName val="計算シート"/>
      <sheetName val="純資産変動計算書(NW)"/>
      <sheetName val="資金収支計算書(CF)"/>
      <sheetName val="行政コスト計算書(PL)"/>
      <sheetName val="13"/>
      <sheetName val="仕訳一覧表"/>
      <sheetName val="Sheet2"/>
      <sheetName val="sheet1税収"/>
    </sheetNames>
    <sheetDataSet>
      <sheetData sheetId="0"/>
      <sheetData sheetId="1"/>
      <sheetData sheetId="2"/>
      <sheetData sheetId="3"/>
      <sheetData sheetId="4"/>
      <sheetData sheetId="5">
        <row r="24">
          <cell r="U24">
            <v>2021138</v>
          </cell>
          <cell r="Z24">
            <v>23276</v>
          </cell>
          <cell r="AG24">
            <v>866800</v>
          </cell>
        </row>
        <row r="45">
          <cell r="Y45">
            <v>0</v>
          </cell>
          <cell r="Z45">
            <v>0</v>
          </cell>
          <cell r="AG45">
            <v>0</v>
          </cell>
        </row>
        <row r="46">
          <cell r="Y46">
            <v>0</v>
          </cell>
          <cell r="Z46">
            <v>0</v>
          </cell>
          <cell r="AG46">
            <v>0</v>
          </cell>
        </row>
        <row r="47">
          <cell r="Y47">
            <v>0</v>
          </cell>
          <cell r="Z47">
            <v>0</v>
          </cell>
          <cell r="AG47">
            <v>0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EBFDA-CE01-4298-AF4A-3EB45073F164}">
  <sheetPr codeName="Sheet1">
    <pageSetUpPr fitToPage="1"/>
  </sheetPr>
  <dimension ref="A1:D3"/>
  <sheetViews>
    <sheetView workbookViewId="0">
      <selection activeCell="B4" sqref="B4"/>
    </sheetView>
  </sheetViews>
  <sheetFormatPr defaultColWidth="9" defaultRowHeight="18.75" customHeight="1" x14ac:dyDescent="0.15"/>
  <cols>
    <col min="1" max="1" width="9" style="29"/>
    <col min="2" max="2" width="17.5" style="29" customWidth="1"/>
    <col min="3" max="16384" width="9" style="29"/>
  </cols>
  <sheetData>
    <row r="1" spans="1:4" ht="18.75" customHeight="1" x14ac:dyDescent="0.15">
      <c r="A1" s="29" t="s">
        <v>131</v>
      </c>
      <c r="B1" s="9" t="s">
        <v>180</v>
      </c>
    </row>
    <row r="2" spans="1:4" ht="18.75" customHeight="1" x14ac:dyDescent="0.15">
      <c r="A2" s="29" t="s">
        <v>132</v>
      </c>
      <c r="B2" s="29" t="s">
        <v>260</v>
      </c>
      <c r="D2" s="9"/>
    </row>
    <row r="3" spans="1:4" ht="18.75" customHeight="1" x14ac:dyDescent="0.15">
      <c r="A3" s="29" t="s">
        <v>133</v>
      </c>
      <c r="B3" s="21" t="s">
        <v>169</v>
      </c>
    </row>
  </sheetData>
  <phoneticPr fontId="6"/>
  <dataValidations count="1">
    <dataValidation type="list" allowBlank="1" showInputMessage="1" showErrorMessage="1" sqref="B3" xr:uid="{95956AF4-B690-4395-A073-29559B61079D}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>
    <pageSetUpPr fitToPage="1"/>
  </sheetPr>
  <dimension ref="A1:I6"/>
  <sheetViews>
    <sheetView topLeftCell="A3" zoomScale="93" zoomScaleNormal="70" workbookViewId="0">
      <selection activeCell="G7" sqref="G7"/>
    </sheetView>
  </sheetViews>
  <sheetFormatPr defaultColWidth="8.875" defaultRowHeight="11.25" x14ac:dyDescent="0.15"/>
  <cols>
    <col min="1" max="1" width="22.875" style="5" customWidth="1"/>
    <col min="2" max="9" width="12.875" style="5" customWidth="1"/>
    <col min="10" max="16384" width="8.875" style="5"/>
  </cols>
  <sheetData>
    <row r="1" spans="1:9" ht="21" x14ac:dyDescent="0.2">
      <c r="A1" s="8" t="s">
        <v>168</v>
      </c>
    </row>
    <row r="2" spans="1:9" ht="13.5" x14ac:dyDescent="0.15">
      <c r="A2" s="9" t="str">
        <f>"自治体名："&amp;自治体名</f>
        <v>自治体名：笠間市</v>
      </c>
    </row>
    <row r="3" spans="1:9" ht="13.5" x14ac:dyDescent="0.15">
      <c r="A3" s="9" t="str">
        <f>"年度："&amp;年度</f>
        <v>年度：令和6年度</v>
      </c>
    </row>
    <row r="4" spans="1:9" ht="13.5" x14ac:dyDescent="0.15">
      <c r="I4" s="7" t="s">
        <v>169</v>
      </c>
    </row>
    <row r="5" spans="1:9" ht="37.5" customHeight="1" x14ac:dyDescent="0.15">
      <c r="A5" s="13" t="s">
        <v>46</v>
      </c>
      <c r="B5" s="2" t="s">
        <v>59</v>
      </c>
      <c r="C5" s="3" t="s">
        <v>60</v>
      </c>
      <c r="D5" s="3" t="s">
        <v>61</v>
      </c>
      <c r="E5" s="3" t="s">
        <v>62</v>
      </c>
      <c r="F5" s="3" t="s">
        <v>63</v>
      </c>
      <c r="G5" s="3" t="s">
        <v>64</v>
      </c>
      <c r="H5" s="2" t="s">
        <v>65</v>
      </c>
      <c r="I5" s="3" t="s">
        <v>66</v>
      </c>
    </row>
    <row r="6" spans="1:9" ht="18" customHeight="1" x14ac:dyDescent="0.15">
      <c r="A6" s="35">
        <v>27128618491</v>
      </c>
      <c r="B6" s="31">
        <v>26630862000</v>
      </c>
      <c r="C6" s="31">
        <v>313197093</v>
      </c>
      <c r="D6" s="31">
        <v>175300786</v>
      </c>
      <c r="E6" s="31">
        <v>6208368</v>
      </c>
      <c r="F6" s="31">
        <v>3050244</v>
      </c>
      <c r="G6" s="31"/>
      <c r="H6" s="31"/>
      <c r="I6" s="23"/>
    </row>
  </sheetData>
  <phoneticPr fontId="6"/>
  <conditionalFormatting sqref="A6:H6">
    <cfRule type="expression" dxfId="23" priority="1" stopIfTrue="1">
      <formula>$I$4="（単位：百万円）"</formula>
    </cfRule>
    <cfRule type="expression" dxfId="22" priority="2" stopIfTrue="1">
      <formula>$I$4="（単位：円）"</formula>
    </cfRule>
    <cfRule type="expression" dxfId="21" priority="3" stopIfTrue="1">
      <formula>$I$4="（単位：千円）"</formula>
    </cfRule>
  </conditionalFormatting>
  <dataValidations count="1">
    <dataValidation type="list" allowBlank="1" showInputMessage="1" showErrorMessage="1" sqref="I4" xr:uid="{685AF1D3-F3F8-4B3A-8669-8EAA590EB440}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pageSetUpPr fitToPage="1"/>
  </sheetPr>
  <dimension ref="A1:J6"/>
  <sheetViews>
    <sheetView zoomScale="70" zoomScaleNormal="70" workbookViewId="0">
      <selection activeCell="A6" sqref="A6:J6"/>
    </sheetView>
  </sheetViews>
  <sheetFormatPr defaultColWidth="8.875" defaultRowHeight="11.25" x14ac:dyDescent="0.15"/>
  <cols>
    <col min="1" max="1" width="22.875" style="5" customWidth="1"/>
    <col min="2" max="10" width="12.875" style="5" customWidth="1"/>
    <col min="11" max="16384" width="8.875" style="5"/>
  </cols>
  <sheetData>
    <row r="1" spans="1:10" ht="21" x14ac:dyDescent="0.2">
      <c r="A1" s="8" t="s">
        <v>67</v>
      </c>
    </row>
    <row r="2" spans="1:10" ht="13.5" x14ac:dyDescent="0.15">
      <c r="A2" s="9" t="str">
        <f>"自治体名："&amp;自治体名</f>
        <v>自治体名：笠間市</v>
      </c>
    </row>
    <row r="3" spans="1:10" ht="13.5" x14ac:dyDescent="0.15">
      <c r="A3" s="9" t="str">
        <f>"年度："&amp;年度</f>
        <v>年度：令和6年度</v>
      </c>
    </row>
    <row r="4" spans="1:10" ht="13.5" x14ac:dyDescent="0.15">
      <c r="J4" s="7" t="s">
        <v>169</v>
      </c>
    </row>
    <row r="5" spans="1:10" ht="22.5" customHeight="1" x14ac:dyDescent="0.15">
      <c r="A5" s="13" t="s">
        <v>46</v>
      </c>
      <c r="B5" s="2" t="s">
        <v>68</v>
      </c>
      <c r="C5" s="3" t="s">
        <v>69</v>
      </c>
      <c r="D5" s="3" t="s">
        <v>70</v>
      </c>
      <c r="E5" s="3" t="s">
        <v>71</v>
      </c>
      <c r="F5" s="3" t="s">
        <v>72</v>
      </c>
      <c r="G5" s="3" t="s">
        <v>73</v>
      </c>
      <c r="H5" s="3" t="s">
        <v>74</v>
      </c>
      <c r="I5" s="3" t="s">
        <v>75</v>
      </c>
      <c r="J5" s="2" t="s">
        <v>76</v>
      </c>
    </row>
    <row r="6" spans="1:10" ht="18" customHeight="1" x14ac:dyDescent="0.15">
      <c r="A6" s="35">
        <v>27128618491</v>
      </c>
      <c r="B6" s="31">
        <v>3059614792</v>
      </c>
      <c r="C6" s="31">
        <v>2934834742</v>
      </c>
      <c r="D6" s="31">
        <v>2791031881</v>
      </c>
      <c r="E6" s="31">
        <v>2656104169</v>
      </c>
      <c r="F6" s="31">
        <v>2528465175</v>
      </c>
      <c r="G6" s="31">
        <v>9195703770</v>
      </c>
      <c r="H6" s="31">
        <v>3537418032</v>
      </c>
      <c r="I6" s="31">
        <v>395756137</v>
      </c>
      <c r="J6" s="31">
        <v>29689793</v>
      </c>
    </row>
  </sheetData>
  <phoneticPr fontId="6"/>
  <conditionalFormatting sqref="A6:J6">
    <cfRule type="expression" dxfId="20" priority="1" stopIfTrue="1">
      <formula>$J$4="（単位：百万円）"</formula>
    </cfRule>
    <cfRule type="expression" dxfId="19" priority="2" stopIfTrue="1">
      <formula>$J$4="（単位：円）"</formula>
    </cfRule>
    <cfRule type="expression" dxfId="18" priority="3" stopIfTrue="1">
      <formula>$J$4="（単位：千円）"</formula>
    </cfRule>
  </conditionalFormatting>
  <dataValidations count="1">
    <dataValidation type="list" allowBlank="1" showInputMessage="1" showErrorMessage="1" sqref="J4" xr:uid="{C3545207-555A-4852-9AEC-43D038BF292D}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scale="9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>
    <pageSetUpPr fitToPage="1"/>
  </sheetPr>
  <dimension ref="A1:B6"/>
  <sheetViews>
    <sheetView zoomScale="70" zoomScaleNormal="70" workbookViewId="0">
      <selection activeCell="B10" sqref="B10"/>
    </sheetView>
  </sheetViews>
  <sheetFormatPr defaultColWidth="8.875" defaultRowHeight="11.25" x14ac:dyDescent="0.15"/>
  <cols>
    <col min="1" max="1" width="22.875" style="5" customWidth="1"/>
    <col min="2" max="2" width="112.875" style="5" customWidth="1"/>
    <col min="3" max="16384" width="8.875" style="5"/>
  </cols>
  <sheetData>
    <row r="1" spans="1:2" ht="21" x14ac:dyDescent="0.2">
      <c r="A1" s="8" t="s">
        <v>77</v>
      </c>
    </row>
    <row r="2" spans="1:2" ht="13.5" x14ac:dyDescent="0.15">
      <c r="A2" s="9" t="str">
        <f>"自治体名："&amp;自治体名</f>
        <v>自治体名：笠間市</v>
      </c>
    </row>
    <row r="3" spans="1:2" ht="13.5" x14ac:dyDescent="0.15">
      <c r="A3" s="9" t="str">
        <f>"年度："&amp;年度</f>
        <v>年度：令和6年度</v>
      </c>
    </row>
    <row r="4" spans="1:2" ht="13.5" x14ac:dyDescent="0.15">
      <c r="B4" s="7" t="str">
        <f>単位</f>
        <v>（単位：円）</v>
      </c>
    </row>
    <row r="5" spans="1:2" ht="22.5" customHeight="1" x14ac:dyDescent="0.15">
      <c r="A5" s="16" t="s">
        <v>78</v>
      </c>
      <c r="B5" s="2" t="s">
        <v>79</v>
      </c>
    </row>
    <row r="6" spans="1:2" ht="18" customHeight="1" x14ac:dyDescent="0.15">
      <c r="A6" s="39"/>
      <c r="B6" s="1"/>
    </row>
  </sheetData>
  <phoneticPr fontId="6"/>
  <conditionalFormatting sqref="A6">
    <cfRule type="expression" dxfId="17" priority="1" stopIfTrue="1">
      <formula>$B$4="（単位：百万円）"</formula>
    </cfRule>
    <cfRule type="expression" dxfId="16" priority="2" stopIfTrue="1">
      <formula>$B$4="（単位：円）"</formula>
    </cfRule>
    <cfRule type="expression" dxfId="15" priority="3" stopIfTrue="1">
      <formula>$B$4="（単位：千円）"</formula>
    </cfRule>
  </conditionalFormatting>
  <dataValidations count="1">
    <dataValidation type="list" allowBlank="1" showInputMessage="1" showErrorMessage="1" sqref="B4" xr:uid="{24409C93-345F-447F-9B96-C049C7312C80}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scale="9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pageSetUpPr fitToPage="1"/>
  </sheetPr>
  <dimension ref="A1:F10"/>
  <sheetViews>
    <sheetView topLeftCell="B1" zoomScale="102" zoomScaleNormal="70" workbookViewId="0">
      <selection activeCell="D15" sqref="D15"/>
    </sheetView>
  </sheetViews>
  <sheetFormatPr defaultColWidth="8.875" defaultRowHeight="11.25" x14ac:dyDescent="0.15"/>
  <cols>
    <col min="1" max="1" width="18.875" style="5" customWidth="1"/>
    <col min="2" max="6" width="20.875" style="5" customWidth="1"/>
    <col min="7" max="16384" width="8.875" style="5"/>
  </cols>
  <sheetData>
    <row r="1" spans="1:6" ht="21" x14ac:dyDescent="0.2">
      <c r="A1" s="8" t="s">
        <v>80</v>
      </c>
    </row>
    <row r="2" spans="1:6" ht="13.5" x14ac:dyDescent="0.15">
      <c r="A2" s="9" t="str">
        <f>"自治体名："&amp;自治体名</f>
        <v>自治体名：笠間市</v>
      </c>
    </row>
    <row r="3" spans="1:6" ht="13.5" x14ac:dyDescent="0.15">
      <c r="A3" s="9" t="str">
        <f>"年度："&amp;年度</f>
        <v>年度：令和6年度</v>
      </c>
    </row>
    <row r="4" spans="1:6" ht="13.5" x14ac:dyDescent="0.15">
      <c r="F4" s="7" t="str">
        <f>単位</f>
        <v>（単位：円）</v>
      </c>
    </row>
    <row r="5" spans="1:6" ht="22.5" customHeight="1" x14ac:dyDescent="0.15">
      <c r="A5" s="42" t="s">
        <v>81</v>
      </c>
      <c r="B5" s="42" t="s">
        <v>82</v>
      </c>
      <c r="C5" s="42" t="s">
        <v>83</v>
      </c>
      <c r="D5" s="42" t="s">
        <v>84</v>
      </c>
      <c r="E5" s="42"/>
      <c r="F5" s="42" t="s">
        <v>85</v>
      </c>
    </row>
    <row r="6" spans="1:6" ht="22.5" customHeight="1" x14ac:dyDescent="0.15">
      <c r="A6" s="42"/>
      <c r="B6" s="42"/>
      <c r="C6" s="42"/>
      <c r="D6" s="2" t="s">
        <v>86</v>
      </c>
      <c r="E6" s="2" t="s">
        <v>30</v>
      </c>
      <c r="F6" s="42"/>
    </row>
    <row r="7" spans="1:6" ht="18" customHeight="1" x14ac:dyDescent="0.15">
      <c r="A7" s="6" t="s">
        <v>135</v>
      </c>
      <c r="B7" s="31">
        <v>4686802626</v>
      </c>
      <c r="C7" s="31">
        <v>0</v>
      </c>
      <c r="D7" s="31">
        <v>358470697</v>
      </c>
      <c r="E7" s="31">
        <v>0</v>
      </c>
      <c r="F7" s="31">
        <f>B7+C7-D7-E7</f>
        <v>4328331929</v>
      </c>
    </row>
    <row r="8" spans="1:6" ht="18" customHeight="1" x14ac:dyDescent="0.15">
      <c r="A8" s="6" t="s">
        <v>136</v>
      </c>
      <c r="B8" s="31">
        <v>318056450</v>
      </c>
      <c r="C8" s="31">
        <v>336708316</v>
      </c>
      <c r="D8" s="31">
        <v>318056450</v>
      </c>
      <c r="E8" s="31">
        <v>0</v>
      </c>
      <c r="F8" s="31">
        <f t="shared" ref="F8:F9" si="0">B8+C8-D8-E8</f>
        <v>336708316</v>
      </c>
    </row>
    <row r="9" spans="1:6" ht="18" customHeight="1" x14ac:dyDescent="0.15">
      <c r="A9" s="6" t="s">
        <v>178</v>
      </c>
      <c r="B9" s="31">
        <v>59155940</v>
      </c>
      <c r="C9" s="31">
        <v>15643582</v>
      </c>
      <c r="D9" s="31">
        <v>26176140</v>
      </c>
      <c r="E9" s="31">
        <v>0</v>
      </c>
      <c r="F9" s="31">
        <f t="shared" si="0"/>
        <v>48623382</v>
      </c>
    </row>
    <row r="10" spans="1:6" ht="18" customHeight="1" x14ac:dyDescent="0.15">
      <c r="A10" s="4" t="s">
        <v>10</v>
      </c>
      <c r="B10" s="31">
        <f>SUM(B7:B9)</f>
        <v>5064015016</v>
      </c>
      <c r="C10" s="31">
        <f>SUM(C7:C9)</f>
        <v>352351898</v>
      </c>
      <c r="D10" s="31">
        <f>SUM(D7:D9)</f>
        <v>702703287</v>
      </c>
      <c r="E10" s="31">
        <f>SUM(E7:E9)</f>
        <v>0</v>
      </c>
      <c r="F10" s="31">
        <f>SUM(F7:F9)</f>
        <v>4713663627</v>
      </c>
    </row>
  </sheetData>
  <mergeCells count="5">
    <mergeCell ref="A5:A6"/>
    <mergeCell ref="B5:B6"/>
    <mergeCell ref="C5:C6"/>
    <mergeCell ref="F5:F6"/>
    <mergeCell ref="D5:E5"/>
  </mergeCells>
  <phoneticPr fontId="6"/>
  <conditionalFormatting sqref="B7:F10">
    <cfRule type="expression" dxfId="14" priority="1" stopIfTrue="1">
      <formula>$F$4="（単位：百万円）"</formula>
    </cfRule>
    <cfRule type="expression" dxfId="13" priority="2" stopIfTrue="1">
      <formula>$F$4="（単位：円）"</formula>
    </cfRule>
    <cfRule type="expression" dxfId="12" priority="3" stopIfTrue="1">
      <formula>$F$4="（単位：千円）"</formula>
    </cfRule>
  </conditionalFormatting>
  <dataValidations count="1">
    <dataValidation type="list" allowBlank="1" showInputMessage="1" showErrorMessage="1" sqref="F4" xr:uid="{8B3887D7-C055-4375-8B80-CF9D49F518EF}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4">
    <pageSetUpPr fitToPage="1"/>
  </sheetPr>
  <dimension ref="A1:E22"/>
  <sheetViews>
    <sheetView zoomScale="83" zoomScaleNormal="70" workbookViewId="0">
      <selection activeCell="D24" sqref="D24"/>
    </sheetView>
  </sheetViews>
  <sheetFormatPr defaultColWidth="8.875" defaultRowHeight="11.25" x14ac:dyDescent="0.15"/>
  <cols>
    <col min="1" max="1" width="25.875" style="5" customWidth="1"/>
    <col min="2" max="2" width="47.375" style="5" bestFit="1" customWidth="1"/>
    <col min="3" max="3" width="24.5" style="5" bestFit="1" customWidth="1"/>
    <col min="4" max="4" width="18.125" style="5" customWidth="1"/>
    <col min="5" max="5" width="44.625" style="5" bestFit="1" customWidth="1"/>
    <col min="6" max="16384" width="8.875" style="5"/>
  </cols>
  <sheetData>
    <row r="1" spans="1:5" ht="21" x14ac:dyDescent="0.2">
      <c r="A1" s="8" t="s">
        <v>87</v>
      </c>
    </row>
    <row r="2" spans="1:5" ht="13.5" x14ac:dyDescent="0.15">
      <c r="A2" s="9" t="str">
        <f>"自治体名："&amp;自治体名</f>
        <v>自治体名：笠間市</v>
      </c>
    </row>
    <row r="3" spans="1:5" ht="13.5" x14ac:dyDescent="0.15">
      <c r="A3" s="9" t="str">
        <f>"年度："&amp;年度</f>
        <v>年度：令和6年度</v>
      </c>
    </row>
    <row r="4" spans="1:5" ht="13.5" x14ac:dyDescent="0.15">
      <c r="E4" s="7" t="str">
        <f>単位</f>
        <v>（単位：円）</v>
      </c>
    </row>
    <row r="5" spans="1:5" ht="22.5" customHeight="1" x14ac:dyDescent="0.15">
      <c r="A5" s="2" t="s">
        <v>81</v>
      </c>
      <c r="B5" s="2" t="s">
        <v>88</v>
      </c>
      <c r="C5" s="2" t="s">
        <v>89</v>
      </c>
      <c r="D5" s="2" t="s">
        <v>90</v>
      </c>
      <c r="E5" s="2" t="s">
        <v>91</v>
      </c>
    </row>
    <row r="6" spans="1:5" ht="18" customHeight="1" x14ac:dyDescent="0.15">
      <c r="A6" s="63" t="s">
        <v>92</v>
      </c>
      <c r="B6" s="6" t="s">
        <v>255</v>
      </c>
      <c r="C6" s="6"/>
      <c r="D6" s="33">
        <v>32340000</v>
      </c>
      <c r="E6" s="6"/>
    </row>
    <row r="7" spans="1:5" ht="18" customHeight="1" x14ac:dyDescent="0.15">
      <c r="A7" s="64"/>
      <c r="B7" s="6" t="s">
        <v>257</v>
      </c>
      <c r="C7" s="6"/>
      <c r="D7" s="33">
        <v>17925451</v>
      </c>
      <c r="E7" s="6"/>
    </row>
    <row r="8" spans="1:5" ht="18" customHeight="1" x14ac:dyDescent="0.15">
      <c r="A8" s="64"/>
      <c r="B8" s="6" t="s">
        <v>256</v>
      </c>
      <c r="C8" s="6"/>
      <c r="D8" s="33">
        <v>1754000</v>
      </c>
      <c r="E8" s="6"/>
    </row>
    <row r="9" spans="1:5" ht="18" customHeight="1" x14ac:dyDescent="0.15">
      <c r="A9" s="65"/>
      <c r="B9" s="4" t="s">
        <v>179</v>
      </c>
      <c r="C9" s="11"/>
      <c r="D9" s="33">
        <f>SUM(D6:D8)</f>
        <v>52019451</v>
      </c>
      <c r="E9" s="11"/>
    </row>
    <row r="10" spans="1:5" ht="18" customHeight="1" x14ac:dyDescent="0.15">
      <c r="A10" s="46" t="s">
        <v>94</v>
      </c>
      <c r="B10" s="10" t="s">
        <v>253</v>
      </c>
      <c r="C10" s="6"/>
      <c r="D10" s="33">
        <v>853085310</v>
      </c>
      <c r="E10" s="6"/>
    </row>
    <row r="11" spans="1:5" ht="18" customHeight="1" x14ac:dyDescent="0.15">
      <c r="A11" s="47"/>
      <c r="B11" s="10" t="s">
        <v>249</v>
      </c>
      <c r="C11" s="6"/>
      <c r="D11" s="33">
        <v>14310000</v>
      </c>
      <c r="E11" s="6"/>
    </row>
    <row r="12" spans="1:5" ht="18" customHeight="1" x14ac:dyDescent="0.15">
      <c r="A12" s="47"/>
      <c r="B12" s="10" t="s">
        <v>250</v>
      </c>
      <c r="C12" s="6"/>
      <c r="D12" s="33">
        <v>50000000</v>
      </c>
      <c r="E12" s="6"/>
    </row>
    <row r="13" spans="1:5" ht="18" customHeight="1" x14ac:dyDescent="0.15">
      <c r="A13" s="47"/>
      <c r="B13" s="10" t="s">
        <v>248</v>
      </c>
      <c r="C13" s="6"/>
      <c r="D13" s="33">
        <v>427371000</v>
      </c>
      <c r="E13" s="6"/>
    </row>
    <row r="14" spans="1:5" ht="18" customHeight="1" x14ac:dyDescent="0.15">
      <c r="A14" s="47"/>
      <c r="B14" s="10" t="s">
        <v>252</v>
      </c>
      <c r="C14" s="6"/>
      <c r="D14" s="33">
        <v>60130000</v>
      </c>
      <c r="E14" s="6"/>
    </row>
    <row r="15" spans="1:5" ht="18" customHeight="1" x14ac:dyDescent="0.15">
      <c r="A15" s="47"/>
      <c r="B15" s="10" t="s">
        <v>251</v>
      </c>
      <c r="C15" s="6"/>
      <c r="D15" s="33">
        <v>84215392</v>
      </c>
      <c r="E15" s="6"/>
    </row>
    <row r="16" spans="1:5" ht="18" customHeight="1" x14ac:dyDescent="0.15">
      <c r="A16" s="47"/>
      <c r="B16" s="10" t="s">
        <v>254</v>
      </c>
      <c r="C16" s="6"/>
      <c r="D16" s="33">
        <v>98465000</v>
      </c>
      <c r="E16" s="6"/>
    </row>
    <row r="17" spans="1:5" ht="18" customHeight="1" x14ac:dyDescent="0.15">
      <c r="A17" s="47"/>
      <c r="B17" s="10" t="s">
        <v>262</v>
      </c>
      <c r="C17" s="6"/>
      <c r="D17" s="33">
        <v>31550000</v>
      </c>
      <c r="E17" s="6"/>
    </row>
    <row r="18" spans="1:5" ht="18" customHeight="1" x14ac:dyDescent="0.15">
      <c r="A18" s="47"/>
      <c r="B18" s="10" t="s">
        <v>137</v>
      </c>
      <c r="C18" s="6"/>
      <c r="D18" s="33">
        <v>4823553028</v>
      </c>
      <c r="E18" s="6"/>
    </row>
    <row r="19" spans="1:5" ht="18" customHeight="1" x14ac:dyDescent="0.15">
      <c r="A19" s="48"/>
      <c r="B19" s="4" t="s">
        <v>179</v>
      </c>
      <c r="C19" s="11"/>
      <c r="D19" s="33">
        <f>SUM(D10:D18)</f>
        <v>6442679730</v>
      </c>
      <c r="E19" s="11"/>
    </row>
    <row r="20" spans="1:5" ht="18" customHeight="1" x14ac:dyDescent="0.15">
      <c r="A20" s="4" t="s">
        <v>10</v>
      </c>
      <c r="B20" s="11"/>
      <c r="C20" s="11"/>
      <c r="D20" s="37">
        <f>SUM(D9,D19)</f>
        <v>6494699181</v>
      </c>
      <c r="E20" s="11"/>
    </row>
    <row r="22" spans="1:5" x14ac:dyDescent="0.15">
      <c r="D22" s="24"/>
    </row>
  </sheetData>
  <mergeCells count="2">
    <mergeCell ref="A10:A19"/>
    <mergeCell ref="A6:A9"/>
  </mergeCells>
  <phoneticPr fontId="6"/>
  <conditionalFormatting sqref="D6:D20">
    <cfRule type="expression" dxfId="11" priority="1" stopIfTrue="1">
      <formula>$E$4="（単位：百万円）"</formula>
    </cfRule>
    <cfRule type="expression" dxfId="10" priority="2" stopIfTrue="1">
      <formula>$E$4="（単位：円）"</formula>
    </cfRule>
    <cfRule type="expression" dxfId="9" priority="3" stopIfTrue="1">
      <formula>$E$4="（単位：千円）"</formula>
    </cfRule>
  </conditionalFormatting>
  <dataValidations count="1">
    <dataValidation type="list" allowBlank="1" showInputMessage="1" showErrorMessage="1" sqref="E4" xr:uid="{CB65C3C8-CBFB-4B99-95B2-C3A57DF2027B}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>
    <pageSetUpPr fitToPage="1"/>
  </sheetPr>
  <dimension ref="A1:E32"/>
  <sheetViews>
    <sheetView topLeftCell="B4" zoomScale="103" zoomScaleNormal="70" workbookViewId="0">
      <selection activeCell="E32" sqref="E32"/>
    </sheetView>
  </sheetViews>
  <sheetFormatPr defaultColWidth="8.875" defaultRowHeight="11.25" x14ac:dyDescent="0.15"/>
  <cols>
    <col min="1" max="1" width="28.875" style="5" customWidth="1"/>
    <col min="2" max="3" width="24.875" style="5" customWidth="1"/>
    <col min="4" max="4" width="28.875" style="5" customWidth="1"/>
    <col min="5" max="5" width="24.875" style="5" customWidth="1"/>
    <col min="6" max="6" width="10.5" style="5" bestFit="1" customWidth="1"/>
    <col min="7" max="7" width="9.75" style="5" bestFit="1" customWidth="1"/>
    <col min="8" max="16384" width="8.875" style="5"/>
  </cols>
  <sheetData>
    <row r="1" spans="1:5" ht="21" x14ac:dyDescent="0.2">
      <c r="A1" s="8" t="s">
        <v>95</v>
      </c>
    </row>
    <row r="2" spans="1:5" ht="13.5" x14ac:dyDescent="0.15">
      <c r="A2" s="9" t="str">
        <f>"自治体名："&amp;自治体名</f>
        <v>自治体名：笠間市</v>
      </c>
    </row>
    <row r="3" spans="1:5" ht="13.5" x14ac:dyDescent="0.15">
      <c r="A3" s="9" t="str">
        <f>"年度："&amp;年度</f>
        <v>年度：令和6年度</v>
      </c>
    </row>
    <row r="4" spans="1:5" ht="13.5" x14ac:dyDescent="0.15">
      <c r="E4" s="7" t="str">
        <f>単位</f>
        <v>（単位：円）</v>
      </c>
    </row>
    <row r="5" spans="1:5" ht="22.5" customHeight="1" x14ac:dyDescent="0.15">
      <c r="A5" s="2" t="s">
        <v>96</v>
      </c>
      <c r="B5" s="2" t="s">
        <v>81</v>
      </c>
      <c r="C5" s="42" t="s">
        <v>97</v>
      </c>
      <c r="D5" s="42"/>
      <c r="E5" s="2" t="s">
        <v>90</v>
      </c>
    </row>
    <row r="6" spans="1:5" ht="18" customHeight="1" x14ac:dyDescent="0.15">
      <c r="A6" s="49" t="s">
        <v>98</v>
      </c>
      <c r="B6" s="49" t="s">
        <v>99</v>
      </c>
      <c r="C6" s="53" t="s">
        <v>158</v>
      </c>
      <c r="D6" s="54"/>
      <c r="E6" s="31">
        <v>10163751794</v>
      </c>
    </row>
    <row r="7" spans="1:5" ht="18" customHeight="1" x14ac:dyDescent="0.15">
      <c r="A7" s="50"/>
      <c r="B7" s="50"/>
      <c r="C7" s="53" t="s">
        <v>159</v>
      </c>
      <c r="D7" s="54"/>
      <c r="E7" s="1">
        <v>406357000</v>
      </c>
    </row>
    <row r="8" spans="1:5" ht="18" customHeight="1" x14ac:dyDescent="0.15">
      <c r="A8" s="50"/>
      <c r="B8" s="50"/>
      <c r="C8" s="53" t="s">
        <v>160</v>
      </c>
      <c r="D8" s="54"/>
      <c r="E8" s="1">
        <v>3599000</v>
      </c>
    </row>
    <row r="9" spans="1:5" ht="18" customHeight="1" x14ac:dyDescent="0.15">
      <c r="A9" s="50"/>
      <c r="B9" s="50"/>
      <c r="C9" s="53" t="s">
        <v>161</v>
      </c>
      <c r="D9" s="54"/>
      <c r="E9" s="1">
        <v>72692000</v>
      </c>
    </row>
    <row r="10" spans="1:5" ht="18" customHeight="1" x14ac:dyDescent="0.15">
      <c r="A10" s="50"/>
      <c r="B10" s="50"/>
      <c r="C10" s="53" t="s">
        <v>162</v>
      </c>
      <c r="D10" s="54"/>
      <c r="E10" s="1">
        <v>101174000</v>
      </c>
    </row>
    <row r="11" spans="1:5" ht="18" customHeight="1" x14ac:dyDescent="0.15">
      <c r="A11" s="50"/>
      <c r="B11" s="50"/>
      <c r="C11" s="53" t="s">
        <v>163</v>
      </c>
      <c r="D11" s="54"/>
      <c r="E11" s="1">
        <v>189978000</v>
      </c>
    </row>
    <row r="12" spans="1:5" ht="18" customHeight="1" x14ac:dyDescent="0.15">
      <c r="A12" s="50"/>
      <c r="B12" s="50"/>
      <c r="C12" s="53" t="s">
        <v>164</v>
      </c>
      <c r="D12" s="54"/>
      <c r="E12" s="1">
        <v>1861728000</v>
      </c>
    </row>
    <row r="13" spans="1:5" ht="18" customHeight="1" x14ac:dyDescent="0.15">
      <c r="A13" s="50"/>
      <c r="B13" s="50"/>
      <c r="C13" s="53" t="s">
        <v>246</v>
      </c>
      <c r="D13" s="54"/>
      <c r="E13" s="1">
        <v>44885000</v>
      </c>
    </row>
    <row r="14" spans="1:5" ht="18" customHeight="1" x14ac:dyDescent="0.15">
      <c r="A14" s="50"/>
      <c r="B14" s="50"/>
      <c r="C14" s="53" t="s">
        <v>247</v>
      </c>
      <c r="D14" s="54"/>
      <c r="E14" s="1">
        <v>179541054</v>
      </c>
    </row>
    <row r="15" spans="1:5" ht="18" customHeight="1" x14ac:dyDescent="0.15">
      <c r="A15" s="50"/>
      <c r="B15" s="50"/>
      <c r="C15" s="53" t="s">
        <v>165</v>
      </c>
      <c r="D15" s="54"/>
      <c r="E15" s="1">
        <v>396914000</v>
      </c>
    </row>
    <row r="16" spans="1:5" ht="18" customHeight="1" x14ac:dyDescent="0.15">
      <c r="A16" s="50"/>
      <c r="B16" s="50"/>
      <c r="C16" s="53" t="s">
        <v>166</v>
      </c>
      <c r="D16" s="54"/>
      <c r="E16" s="1">
        <v>7306539000</v>
      </c>
    </row>
    <row r="17" spans="1:5" ht="18" customHeight="1" x14ac:dyDescent="0.15">
      <c r="A17" s="50"/>
      <c r="B17" s="50"/>
      <c r="C17" s="53" t="s">
        <v>167</v>
      </c>
      <c r="D17" s="54"/>
      <c r="E17" s="1">
        <v>6320000</v>
      </c>
    </row>
    <row r="18" spans="1:5" ht="18" customHeight="1" x14ac:dyDescent="0.15">
      <c r="A18" s="50"/>
      <c r="B18" s="50"/>
      <c r="C18" s="53" t="s">
        <v>143</v>
      </c>
      <c r="D18" s="54"/>
      <c r="E18" s="1">
        <v>157471268</v>
      </c>
    </row>
    <row r="19" spans="1:5" ht="18" customHeight="1" x14ac:dyDescent="0.15">
      <c r="A19" s="50"/>
      <c r="B19" s="50"/>
      <c r="C19" s="53" t="s">
        <v>258</v>
      </c>
      <c r="D19" s="54"/>
      <c r="E19" s="1">
        <v>260190038</v>
      </c>
    </row>
    <row r="20" spans="1:5" ht="18" customHeight="1" x14ac:dyDescent="0.15">
      <c r="A20" s="50"/>
      <c r="B20" s="50"/>
      <c r="C20" s="53" t="s">
        <v>177</v>
      </c>
      <c r="D20" s="54"/>
      <c r="E20" s="31">
        <f>E21-SUM(E6:E19)</f>
        <v>105186296</v>
      </c>
    </row>
    <row r="21" spans="1:5" ht="18" customHeight="1" x14ac:dyDescent="0.15">
      <c r="A21" s="50"/>
      <c r="B21" s="51"/>
      <c r="C21" s="52" t="s">
        <v>42</v>
      </c>
      <c r="D21" s="45"/>
      <c r="E21" s="31">
        <v>21256326450</v>
      </c>
    </row>
    <row r="22" spans="1:5" ht="18" customHeight="1" x14ac:dyDescent="0.15">
      <c r="A22" s="50"/>
      <c r="B22" s="52" t="s">
        <v>100</v>
      </c>
      <c r="C22" s="55" t="s">
        <v>101</v>
      </c>
      <c r="D22" s="6" t="s">
        <v>138</v>
      </c>
      <c r="E22" s="31">
        <v>633501000</v>
      </c>
    </row>
    <row r="23" spans="1:5" ht="18" customHeight="1" x14ac:dyDescent="0.15">
      <c r="A23" s="50"/>
      <c r="B23" s="52"/>
      <c r="C23" s="52"/>
      <c r="D23" s="6" t="s">
        <v>139</v>
      </c>
      <c r="E23" s="31">
        <v>160574000</v>
      </c>
    </row>
    <row r="24" spans="1:5" ht="18" customHeight="1" x14ac:dyDescent="0.15">
      <c r="A24" s="50"/>
      <c r="B24" s="52"/>
      <c r="C24" s="52"/>
      <c r="D24" s="4" t="s">
        <v>93</v>
      </c>
      <c r="E24" s="31">
        <f>E22+E23</f>
        <v>794075000</v>
      </c>
    </row>
    <row r="25" spans="1:5" ht="18" customHeight="1" x14ac:dyDescent="0.15">
      <c r="A25" s="50"/>
      <c r="B25" s="52"/>
      <c r="C25" s="55" t="s">
        <v>102</v>
      </c>
      <c r="D25" s="6" t="s">
        <v>138</v>
      </c>
      <c r="E25" s="31">
        <f>6769387432-E22</f>
        <v>6135886432</v>
      </c>
    </row>
    <row r="26" spans="1:5" ht="18" customHeight="1" x14ac:dyDescent="0.15">
      <c r="A26" s="50"/>
      <c r="B26" s="52"/>
      <c r="C26" s="52"/>
      <c r="D26" s="6" t="s">
        <v>139</v>
      </c>
      <c r="E26" s="31">
        <f>2602985112-E23</f>
        <v>2442411112</v>
      </c>
    </row>
    <row r="27" spans="1:5" ht="18" customHeight="1" x14ac:dyDescent="0.15">
      <c r="A27" s="50"/>
      <c r="B27" s="52"/>
      <c r="C27" s="52"/>
      <c r="D27" s="4" t="s">
        <v>93</v>
      </c>
      <c r="E27" s="31">
        <f>E25+E26</f>
        <v>8578297544</v>
      </c>
    </row>
    <row r="28" spans="1:5" ht="18" hidden="1" customHeight="1" x14ac:dyDescent="0.15">
      <c r="A28" s="50"/>
      <c r="B28" s="52"/>
      <c r="C28" s="55" t="s">
        <v>170</v>
      </c>
      <c r="D28" s="10" t="s">
        <v>171</v>
      </c>
      <c r="E28" s="33">
        <v>0</v>
      </c>
    </row>
    <row r="29" spans="1:5" ht="18" hidden="1" customHeight="1" x14ac:dyDescent="0.15">
      <c r="A29" s="50"/>
      <c r="B29" s="52"/>
      <c r="C29" s="52"/>
      <c r="D29" s="10" t="s">
        <v>172</v>
      </c>
      <c r="E29" s="33">
        <v>0</v>
      </c>
    </row>
    <row r="30" spans="1:5" ht="18" hidden="1" customHeight="1" x14ac:dyDescent="0.15">
      <c r="A30" s="50"/>
      <c r="B30" s="52"/>
      <c r="C30" s="52"/>
      <c r="D30" s="4" t="s">
        <v>93</v>
      </c>
      <c r="E30" s="31">
        <f>E28+E29</f>
        <v>0</v>
      </c>
    </row>
    <row r="31" spans="1:5" ht="18" customHeight="1" x14ac:dyDescent="0.15">
      <c r="A31" s="50"/>
      <c r="B31" s="45"/>
      <c r="C31" s="52" t="s">
        <v>42</v>
      </c>
      <c r="D31" s="45"/>
      <c r="E31" s="31">
        <f>E24+E27+E30</f>
        <v>9372372544</v>
      </c>
    </row>
    <row r="32" spans="1:5" ht="18" customHeight="1" x14ac:dyDescent="0.15">
      <c r="A32" s="51"/>
      <c r="B32" s="60" t="s">
        <v>10</v>
      </c>
      <c r="C32" s="61"/>
      <c r="D32" s="62"/>
      <c r="E32" s="31">
        <f>E21+E31</f>
        <v>30628698994</v>
      </c>
    </row>
  </sheetData>
  <mergeCells count="25">
    <mergeCell ref="B6:B21"/>
    <mergeCell ref="C28:C30"/>
    <mergeCell ref="C15:D15"/>
    <mergeCell ref="C18:D18"/>
    <mergeCell ref="C19:D19"/>
    <mergeCell ref="C10:D10"/>
    <mergeCell ref="C11:D11"/>
    <mergeCell ref="C12:D12"/>
    <mergeCell ref="C13:D13"/>
    <mergeCell ref="C14:D14"/>
    <mergeCell ref="C5:D5"/>
    <mergeCell ref="A6:A32"/>
    <mergeCell ref="C6:D6"/>
    <mergeCell ref="C16:D16"/>
    <mergeCell ref="C17:D17"/>
    <mergeCell ref="C20:D20"/>
    <mergeCell ref="C21:D21"/>
    <mergeCell ref="B22:B31"/>
    <mergeCell ref="C22:C24"/>
    <mergeCell ref="C25:C27"/>
    <mergeCell ref="C31:D31"/>
    <mergeCell ref="B32:D32"/>
    <mergeCell ref="C7:D7"/>
    <mergeCell ref="C8:D8"/>
    <mergeCell ref="C9:D9"/>
  </mergeCells>
  <phoneticPr fontId="6"/>
  <conditionalFormatting sqref="E6:E32">
    <cfRule type="expression" dxfId="8" priority="1" stopIfTrue="1">
      <formula>$E$4="（単位：百万円）"</formula>
    </cfRule>
    <cfRule type="expression" dxfId="7" priority="2" stopIfTrue="1">
      <formula>$E$4="（単位：円）"</formula>
    </cfRule>
    <cfRule type="expression" dxfId="6" priority="3" stopIfTrue="1">
      <formula>$E$4="（単位：千円）"</formula>
    </cfRule>
  </conditionalFormatting>
  <dataValidations count="1">
    <dataValidation type="list" allowBlank="1" showInputMessage="1" showErrorMessage="1" sqref="E4" xr:uid="{6FE0E31B-4D3B-41B6-9011-74658EB2B55F}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scale="8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4CA71-F34D-4A0E-9F4C-FDF1C4B4FF99}">
  <sheetPr codeName="Sheet16">
    <pageSetUpPr fitToPage="1"/>
  </sheetPr>
  <dimension ref="A1:F12"/>
  <sheetViews>
    <sheetView topLeftCell="A2" zoomScale="91" zoomScaleNormal="70" workbookViewId="0">
      <selection activeCell="E10" sqref="E10"/>
    </sheetView>
  </sheetViews>
  <sheetFormatPr defaultColWidth="8.875" defaultRowHeight="20.25" customHeight="1" x14ac:dyDescent="0.15"/>
  <cols>
    <col min="1" max="1" width="23.375" style="9" customWidth="1"/>
    <col min="2" max="6" width="20.875" style="9" customWidth="1"/>
    <col min="7" max="16384" width="8.875" style="9"/>
  </cols>
  <sheetData>
    <row r="1" spans="1:6" s="5" customFormat="1" ht="21" x14ac:dyDescent="0.2">
      <c r="A1" s="8" t="s">
        <v>173</v>
      </c>
    </row>
    <row r="2" spans="1:6" s="5" customFormat="1" ht="13.5" x14ac:dyDescent="0.15">
      <c r="A2" s="9" t="str">
        <f>"自治体名："&amp;自治体名</f>
        <v>自治体名：笠間市</v>
      </c>
    </row>
    <row r="3" spans="1:6" s="5" customFormat="1" ht="13.5" x14ac:dyDescent="0.15">
      <c r="A3" s="9" t="str">
        <f>"年度："&amp;年度</f>
        <v>年度：令和6年度</v>
      </c>
    </row>
    <row r="4" spans="1:6" ht="12.95" customHeight="1" x14ac:dyDescent="0.15">
      <c r="A4" s="28"/>
      <c r="B4" s="28"/>
      <c r="C4" s="28"/>
      <c r="D4" s="28"/>
      <c r="E4" s="28"/>
      <c r="F4" s="27" t="str">
        <f>単位</f>
        <v>（単位：円）</v>
      </c>
    </row>
    <row r="5" spans="1:6" ht="20.25" customHeight="1" x14ac:dyDescent="0.15">
      <c r="A5" s="56" t="s">
        <v>81</v>
      </c>
      <c r="B5" s="58" t="s">
        <v>90</v>
      </c>
      <c r="C5" s="58" t="s">
        <v>148</v>
      </c>
      <c r="D5" s="58"/>
      <c r="E5" s="58"/>
      <c r="F5" s="58"/>
    </row>
    <row r="6" spans="1:6" ht="20.25" customHeight="1" x14ac:dyDescent="0.15">
      <c r="A6" s="56"/>
      <c r="B6" s="58"/>
      <c r="C6" s="58" t="s">
        <v>100</v>
      </c>
      <c r="D6" s="58" t="s">
        <v>147</v>
      </c>
      <c r="E6" s="58" t="s">
        <v>99</v>
      </c>
      <c r="F6" s="58" t="s">
        <v>30</v>
      </c>
    </row>
    <row r="7" spans="1:6" ht="20.25" customHeight="1" thickBot="1" x14ac:dyDescent="0.2">
      <c r="A7" s="57"/>
      <c r="B7" s="59"/>
      <c r="C7" s="59"/>
      <c r="D7" s="59"/>
      <c r="E7" s="59"/>
      <c r="F7" s="59"/>
    </row>
    <row r="8" spans="1:6" ht="20.25" customHeight="1" thickTop="1" x14ac:dyDescent="0.15">
      <c r="A8" s="26" t="s">
        <v>146</v>
      </c>
      <c r="B8" s="38">
        <v>30504161639</v>
      </c>
      <c r="C8" s="38">
        <f>C12-C9-C10</f>
        <v>8578297544</v>
      </c>
      <c r="D8" s="38">
        <f>D12-D9-D10</f>
        <v>92291000</v>
      </c>
      <c r="E8" s="38">
        <f>E12-E9-E10</f>
        <v>19663198980</v>
      </c>
      <c r="F8" s="38">
        <f>B8-C8-D8-E8</f>
        <v>2170374115</v>
      </c>
    </row>
    <row r="9" spans="1:6" ht="20.25" customHeight="1" x14ac:dyDescent="0.15">
      <c r="A9" s="26" t="s">
        <v>145</v>
      </c>
      <c r="B9" s="38">
        <v>2839748017</v>
      </c>
      <c r="C9" s="38">
        <v>794075000</v>
      </c>
      <c r="D9" s="38">
        <v>1798500000</v>
      </c>
      <c r="E9" s="38">
        <f>B9-C9-D9-F9</f>
        <v>247173017</v>
      </c>
      <c r="F9" s="38">
        <v>0</v>
      </c>
    </row>
    <row r="10" spans="1:6" ht="20.25" customHeight="1" x14ac:dyDescent="0.15">
      <c r="A10" s="26" t="s">
        <v>144</v>
      </c>
      <c r="B10" s="38">
        <v>719005279</v>
      </c>
      <c r="C10" s="38">
        <v>0</v>
      </c>
      <c r="D10" s="38">
        <v>0</v>
      </c>
      <c r="E10" s="38">
        <v>1345954453</v>
      </c>
      <c r="F10" s="38">
        <v>27251626</v>
      </c>
    </row>
    <row r="11" spans="1:6" ht="20.25" customHeight="1" x14ac:dyDescent="0.15">
      <c r="A11" s="26" t="s">
        <v>30</v>
      </c>
      <c r="B11" s="38">
        <v>33776</v>
      </c>
      <c r="C11" s="38">
        <v>0</v>
      </c>
      <c r="D11" s="38">
        <v>0</v>
      </c>
      <c r="E11" s="38">
        <v>0</v>
      </c>
      <c r="F11" s="38">
        <v>0</v>
      </c>
    </row>
    <row r="12" spans="1:6" ht="20.25" customHeight="1" x14ac:dyDescent="0.15">
      <c r="A12" s="25" t="s">
        <v>10</v>
      </c>
      <c r="B12" s="38">
        <f>SUM(B8:B11)</f>
        <v>34062948711</v>
      </c>
      <c r="C12" s="38">
        <v>9372372544</v>
      </c>
      <c r="D12" s="38">
        <v>1890791000</v>
      </c>
      <c r="E12" s="38">
        <v>21256326450</v>
      </c>
      <c r="F12" s="38">
        <f t="shared" ref="F12" si="0">SUM(F8:F11)</f>
        <v>2197625741</v>
      </c>
    </row>
  </sheetData>
  <mergeCells count="7">
    <mergeCell ref="A5:A7"/>
    <mergeCell ref="B5:B7"/>
    <mergeCell ref="C5:F5"/>
    <mergeCell ref="C6:C7"/>
    <mergeCell ref="D6:D7"/>
    <mergeCell ref="E6:E7"/>
    <mergeCell ref="F6:F7"/>
  </mergeCells>
  <phoneticPr fontId="6"/>
  <conditionalFormatting sqref="B8:F12">
    <cfRule type="expression" dxfId="5" priority="1" stopIfTrue="1">
      <formula>$F$4="（単位：百万円）"</formula>
    </cfRule>
    <cfRule type="expression" dxfId="4" priority="2" stopIfTrue="1">
      <formula>$F$4="（単位：円）"</formula>
    </cfRule>
    <cfRule type="expression" dxfId="3" priority="3" stopIfTrue="1">
      <formula>$F$4="（単位：千円）"</formula>
    </cfRule>
  </conditionalFormatting>
  <dataValidations disablePrompts="1" count="1">
    <dataValidation type="list" allowBlank="1" showInputMessage="1" showErrorMessage="1" sqref="F4" xr:uid="{FD53B89A-E57E-477E-83CF-919CB7C3051A}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7">
    <pageSetUpPr fitToPage="1"/>
  </sheetPr>
  <dimension ref="A1:B9"/>
  <sheetViews>
    <sheetView zoomScale="93" zoomScaleNormal="70" workbookViewId="0">
      <selection activeCell="B8" sqref="B8"/>
    </sheetView>
  </sheetViews>
  <sheetFormatPr defaultColWidth="8.875" defaultRowHeight="11.25" x14ac:dyDescent="0.15"/>
  <cols>
    <col min="1" max="1" width="60.875" style="5" customWidth="1"/>
    <col min="2" max="2" width="40.875" style="5" customWidth="1"/>
    <col min="3" max="16384" width="8.875" style="5"/>
  </cols>
  <sheetData>
    <row r="1" spans="1:2" ht="21" x14ac:dyDescent="0.2">
      <c r="A1" s="8" t="s">
        <v>103</v>
      </c>
    </row>
    <row r="2" spans="1:2" ht="13.5" x14ac:dyDescent="0.15">
      <c r="A2" s="9" t="str">
        <f>"自治体名："&amp;自治体名</f>
        <v>自治体名：笠間市</v>
      </c>
    </row>
    <row r="3" spans="1:2" ht="13.5" x14ac:dyDescent="0.15">
      <c r="A3" s="9" t="str">
        <f>"年度："&amp;年度</f>
        <v>年度：令和6年度</v>
      </c>
    </row>
    <row r="4" spans="1:2" ht="13.5" x14ac:dyDescent="0.15">
      <c r="B4" s="7" t="str">
        <f>単位</f>
        <v>（単位：円）</v>
      </c>
    </row>
    <row r="5" spans="1:2" ht="22.5" customHeight="1" x14ac:dyDescent="0.15">
      <c r="A5" s="2" t="s">
        <v>26</v>
      </c>
      <c r="B5" s="2" t="s">
        <v>85</v>
      </c>
    </row>
    <row r="6" spans="1:2" ht="18" customHeight="1" x14ac:dyDescent="0.15">
      <c r="A6" s="6" t="s">
        <v>140</v>
      </c>
      <c r="B6" s="31">
        <v>0</v>
      </c>
    </row>
    <row r="7" spans="1:2" ht="18" customHeight="1" x14ac:dyDescent="0.15">
      <c r="A7" s="6" t="s">
        <v>141</v>
      </c>
      <c r="B7" s="31">
        <v>1754073371</v>
      </c>
    </row>
    <row r="8" spans="1:2" ht="18" customHeight="1" x14ac:dyDescent="0.15">
      <c r="A8" s="6" t="s">
        <v>142</v>
      </c>
      <c r="B8" s="31">
        <v>0</v>
      </c>
    </row>
    <row r="9" spans="1:2" ht="18" customHeight="1" x14ac:dyDescent="0.15">
      <c r="A9" s="4" t="s">
        <v>10</v>
      </c>
      <c r="B9" s="31">
        <f>SUM(B6:B8)</f>
        <v>1754073371</v>
      </c>
    </row>
  </sheetData>
  <phoneticPr fontId="6"/>
  <conditionalFormatting sqref="B6:B9">
    <cfRule type="expression" dxfId="2" priority="1" stopIfTrue="1">
      <formula>$B$4="（単位：百万円）"</formula>
    </cfRule>
    <cfRule type="expression" dxfId="1" priority="2" stopIfTrue="1">
      <formula>$B$4="（単位：円）"</formula>
    </cfRule>
    <cfRule type="expression" dxfId="0" priority="3" stopIfTrue="1">
      <formula>$B$4="（単位：千円）"</formula>
    </cfRule>
  </conditionalFormatting>
  <dataValidations count="1">
    <dataValidation type="list" allowBlank="1" showInputMessage="1" showErrorMessage="1" sqref="B4" xr:uid="{587F4827-FB40-467C-80B7-105209BEF88E}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48B55-A214-4F38-894F-4EC976AD5FCB}">
  <sheetPr codeName="Sheet2">
    <pageSetUpPr fitToPage="1"/>
  </sheetPr>
  <dimension ref="A1:H23"/>
  <sheetViews>
    <sheetView tabSelected="1" zoomScale="70" zoomScaleNormal="70" workbookViewId="0">
      <selection activeCell="C19" sqref="C18:C19"/>
    </sheetView>
  </sheetViews>
  <sheetFormatPr defaultColWidth="8.875" defaultRowHeight="11.25" x14ac:dyDescent="0.15"/>
  <cols>
    <col min="1" max="1" width="30.875" style="5" customWidth="1"/>
    <col min="2" max="8" width="15.875" style="5" customWidth="1"/>
    <col min="9" max="16384" width="8.875" style="5"/>
  </cols>
  <sheetData>
    <row r="1" spans="1:8" ht="21" x14ac:dyDescent="0.15">
      <c r="A1" s="32" t="s">
        <v>130</v>
      </c>
      <c r="B1" s="32"/>
      <c r="C1" s="32"/>
      <c r="D1" s="32"/>
      <c r="E1" s="32"/>
      <c r="F1" s="32"/>
      <c r="G1" s="32"/>
      <c r="H1" s="32"/>
    </row>
    <row r="2" spans="1:8" ht="13.5" x14ac:dyDescent="0.15">
      <c r="A2" s="9" t="str">
        <f>"自治体名："&amp;自治体名</f>
        <v>自治体名：笠間市</v>
      </c>
      <c r="B2" s="9"/>
      <c r="C2" s="9"/>
      <c r="D2" s="9"/>
      <c r="E2" s="9"/>
      <c r="F2" s="9"/>
      <c r="G2" s="9"/>
      <c r="H2" s="7"/>
    </row>
    <row r="3" spans="1:8" ht="13.5" x14ac:dyDescent="0.15">
      <c r="A3" s="9" t="str">
        <f>"年度："&amp;年度</f>
        <v>年度：令和6年度</v>
      </c>
      <c r="B3" s="9"/>
      <c r="C3" s="9"/>
      <c r="D3" s="9"/>
      <c r="E3" s="9"/>
      <c r="F3" s="9"/>
      <c r="G3" s="9"/>
      <c r="H3" s="9"/>
    </row>
    <row r="4" spans="1:8" ht="13.5" x14ac:dyDescent="0.15">
      <c r="A4" s="9"/>
      <c r="B4" s="9"/>
      <c r="C4" s="9"/>
      <c r="D4" s="9"/>
      <c r="E4" s="9"/>
      <c r="F4" s="9"/>
      <c r="G4" s="9"/>
      <c r="H4" s="7" t="str">
        <f>単位</f>
        <v>（単位：円）</v>
      </c>
    </row>
    <row r="5" spans="1:8" ht="33.75" x14ac:dyDescent="0.15">
      <c r="A5" s="19" t="s">
        <v>81</v>
      </c>
      <c r="B5" s="20" t="s">
        <v>129</v>
      </c>
      <c r="C5" s="20" t="s">
        <v>128</v>
      </c>
      <c r="D5" s="20" t="s">
        <v>127</v>
      </c>
      <c r="E5" s="20" t="s">
        <v>126</v>
      </c>
      <c r="F5" s="20" t="s">
        <v>125</v>
      </c>
      <c r="G5" s="20" t="s">
        <v>124</v>
      </c>
      <c r="H5" s="20" t="s">
        <v>123</v>
      </c>
    </row>
    <row r="6" spans="1:8" x14ac:dyDescent="0.15">
      <c r="A6" s="6" t="s">
        <v>114</v>
      </c>
      <c r="B6" s="1">
        <v>75056142552</v>
      </c>
      <c r="C6" s="1">
        <v>1290201893</v>
      </c>
      <c r="D6" s="1">
        <v>247995693</v>
      </c>
      <c r="E6" s="1">
        <v>76098348752</v>
      </c>
      <c r="F6" s="1">
        <v>46693294928</v>
      </c>
      <c r="G6" s="1">
        <v>1439767146</v>
      </c>
      <c r="H6" s="1">
        <v>29405053824</v>
      </c>
    </row>
    <row r="7" spans="1:8" x14ac:dyDescent="0.15">
      <c r="A7" s="6" t="s">
        <v>108</v>
      </c>
      <c r="B7" s="1">
        <v>5317875949</v>
      </c>
      <c r="C7" s="1">
        <v>3965693</v>
      </c>
      <c r="D7" s="1">
        <v>3965693</v>
      </c>
      <c r="E7" s="1">
        <v>5317875949</v>
      </c>
      <c r="F7" s="1" t="s">
        <v>259</v>
      </c>
      <c r="G7" s="1" t="s">
        <v>259</v>
      </c>
      <c r="H7" s="1">
        <v>5317875949</v>
      </c>
    </row>
    <row r="8" spans="1:8" x14ac:dyDescent="0.15">
      <c r="A8" s="6" t="s">
        <v>113</v>
      </c>
      <c r="B8" s="1" t="s">
        <v>259</v>
      </c>
      <c r="C8" s="1" t="s">
        <v>259</v>
      </c>
      <c r="D8" s="1" t="s">
        <v>259</v>
      </c>
      <c r="E8" s="1" t="s">
        <v>259</v>
      </c>
      <c r="F8" s="1" t="s">
        <v>259</v>
      </c>
      <c r="G8" s="1" t="s">
        <v>259</v>
      </c>
      <c r="H8" s="1" t="s">
        <v>259</v>
      </c>
    </row>
    <row r="9" spans="1:8" x14ac:dyDescent="0.15">
      <c r="A9" s="6" t="s">
        <v>107</v>
      </c>
      <c r="B9" s="1">
        <v>56879108767</v>
      </c>
      <c r="C9" s="1">
        <v>860343200</v>
      </c>
      <c r="D9" s="1" t="s">
        <v>259</v>
      </c>
      <c r="E9" s="1">
        <v>57739451967</v>
      </c>
      <c r="F9" s="1">
        <v>37987274296</v>
      </c>
      <c r="G9" s="1">
        <v>1169911942</v>
      </c>
      <c r="H9" s="1">
        <v>19752177671</v>
      </c>
    </row>
    <row r="10" spans="1:8" x14ac:dyDescent="0.15">
      <c r="A10" s="6" t="s">
        <v>106</v>
      </c>
      <c r="B10" s="1">
        <v>11084109676</v>
      </c>
      <c r="C10" s="1">
        <v>10934000</v>
      </c>
      <c r="D10" s="1" t="s">
        <v>259</v>
      </c>
      <c r="E10" s="1">
        <v>11095043676</v>
      </c>
      <c r="F10" s="1">
        <v>8704436056</v>
      </c>
      <c r="G10" s="1">
        <v>269664908</v>
      </c>
      <c r="H10" s="1">
        <v>2390607620</v>
      </c>
    </row>
    <row r="11" spans="1:8" x14ac:dyDescent="0.15">
      <c r="A11" s="6" t="s">
        <v>112</v>
      </c>
      <c r="B11" s="1" t="s">
        <v>259</v>
      </c>
      <c r="C11" s="1" t="s">
        <v>259</v>
      </c>
      <c r="D11" s="1" t="s">
        <v>259</v>
      </c>
      <c r="E11" s="1" t="s">
        <v>259</v>
      </c>
      <c r="F11" s="1" t="s">
        <v>259</v>
      </c>
      <c r="G11" s="1" t="s">
        <v>259</v>
      </c>
      <c r="H11" s="1" t="s">
        <v>259</v>
      </c>
    </row>
    <row r="12" spans="1:8" x14ac:dyDescent="0.15">
      <c r="A12" s="6" t="s">
        <v>111</v>
      </c>
      <c r="B12" s="1" t="s">
        <v>259</v>
      </c>
      <c r="C12" s="1" t="s">
        <v>259</v>
      </c>
      <c r="D12" s="1" t="s">
        <v>259</v>
      </c>
      <c r="E12" s="1" t="s">
        <v>259</v>
      </c>
      <c r="F12" s="1" t="s">
        <v>259</v>
      </c>
      <c r="G12" s="1" t="s">
        <v>259</v>
      </c>
      <c r="H12" s="1" t="s">
        <v>259</v>
      </c>
    </row>
    <row r="13" spans="1:8" x14ac:dyDescent="0.15">
      <c r="A13" s="6" t="s">
        <v>110</v>
      </c>
      <c r="B13" s="1" t="s">
        <v>259</v>
      </c>
      <c r="C13" s="1" t="s">
        <v>259</v>
      </c>
      <c r="D13" s="1" t="s">
        <v>259</v>
      </c>
      <c r="E13" s="1" t="s">
        <v>259</v>
      </c>
      <c r="F13" s="1" t="s">
        <v>259</v>
      </c>
      <c r="G13" s="1" t="s">
        <v>259</v>
      </c>
      <c r="H13" s="1" t="s">
        <v>259</v>
      </c>
    </row>
    <row r="14" spans="1:8" x14ac:dyDescent="0.15">
      <c r="A14" s="6" t="s">
        <v>56</v>
      </c>
      <c r="B14" s="1">
        <v>1902960</v>
      </c>
      <c r="C14" s="1" t="s">
        <v>259</v>
      </c>
      <c r="D14" s="1" t="s">
        <v>259</v>
      </c>
      <c r="E14" s="1">
        <v>1902960</v>
      </c>
      <c r="F14" s="1">
        <v>1584576</v>
      </c>
      <c r="G14" s="1">
        <v>190296</v>
      </c>
      <c r="H14" s="1">
        <v>318384</v>
      </c>
    </row>
    <row r="15" spans="1:8" x14ac:dyDescent="0.15">
      <c r="A15" s="6" t="s">
        <v>105</v>
      </c>
      <c r="B15" s="1">
        <v>1773145200</v>
      </c>
      <c r="C15" s="1">
        <v>414959000</v>
      </c>
      <c r="D15" s="1">
        <v>244030000</v>
      </c>
      <c r="E15" s="1">
        <v>1944074200</v>
      </c>
      <c r="F15" s="1" t="s">
        <v>259</v>
      </c>
      <c r="G15" s="1" t="s">
        <v>259</v>
      </c>
      <c r="H15" s="1">
        <v>1944074200</v>
      </c>
    </row>
    <row r="16" spans="1:8" x14ac:dyDescent="0.15">
      <c r="A16" s="6" t="s">
        <v>109</v>
      </c>
      <c r="B16" s="1">
        <v>104084028532</v>
      </c>
      <c r="C16" s="1">
        <v>1513832208</v>
      </c>
      <c r="D16" s="1">
        <v>128470400</v>
      </c>
      <c r="E16" s="1">
        <v>105469390340</v>
      </c>
      <c r="F16" s="1">
        <v>61067276209</v>
      </c>
      <c r="G16" s="1">
        <v>2179483479</v>
      </c>
      <c r="H16" s="1">
        <v>44402114131</v>
      </c>
    </row>
    <row r="17" spans="1:8" x14ac:dyDescent="0.15">
      <c r="A17" s="6" t="s">
        <v>108</v>
      </c>
      <c r="B17" s="1">
        <v>4095055845</v>
      </c>
      <c r="C17" s="1">
        <v>47471207</v>
      </c>
      <c r="D17" s="1" t="s">
        <v>259</v>
      </c>
      <c r="E17" s="1">
        <v>4142527052</v>
      </c>
      <c r="F17" s="1" t="s">
        <v>259</v>
      </c>
      <c r="G17" s="1" t="s">
        <v>259</v>
      </c>
      <c r="H17" s="1">
        <v>4142527052</v>
      </c>
    </row>
    <row r="18" spans="1:8" x14ac:dyDescent="0.15">
      <c r="A18" s="6" t="s">
        <v>107</v>
      </c>
      <c r="B18" s="1">
        <v>4826365891</v>
      </c>
      <c r="C18" s="1" t="s">
        <v>259</v>
      </c>
      <c r="D18" s="1" t="s">
        <v>259</v>
      </c>
      <c r="E18" s="1">
        <v>4826365891</v>
      </c>
      <c r="F18" s="1">
        <v>3342383176</v>
      </c>
      <c r="G18" s="1">
        <v>116042678</v>
      </c>
      <c r="H18" s="1">
        <v>1483982715</v>
      </c>
    </row>
    <row r="19" spans="1:8" x14ac:dyDescent="0.15">
      <c r="A19" s="6" t="s">
        <v>106</v>
      </c>
      <c r="B19" s="1">
        <v>94733198868</v>
      </c>
      <c r="C19" s="1">
        <v>1322467501</v>
      </c>
      <c r="D19" s="1" t="s">
        <v>259</v>
      </c>
      <c r="E19" s="1">
        <v>96055666369</v>
      </c>
      <c r="F19" s="1">
        <v>57724893033</v>
      </c>
      <c r="G19" s="1">
        <v>2063440801</v>
      </c>
      <c r="H19" s="1">
        <v>38330773336</v>
      </c>
    </row>
    <row r="20" spans="1:8" x14ac:dyDescent="0.15">
      <c r="A20" s="6" t="s">
        <v>56</v>
      </c>
      <c r="B20" s="1" t="s">
        <v>259</v>
      </c>
      <c r="C20" s="1" t="s">
        <v>259</v>
      </c>
      <c r="D20" s="1" t="s">
        <v>259</v>
      </c>
      <c r="E20" s="1" t="s">
        <v>259</v>
      </c>
      <c r="F20" s="1" t="s">
        <v>259</v>
      </c>
      <c r="G20" s="1" t="s">
        <v>259</v>
      </c>
      <c r="H20" s="1" t="s">
        <v>259</v>
      </c>
    </row>
    <row r="21" spans="1:8" x14ac:dyDescent="0.15">
      <c r="A21" s="6" t="s">
        <v>105</v>
      </c>
      <c r="B21" s="1">
        <v>429407928</v>
      </c>
      <c r="C21" s="1">
        <v>143893500</v>
      </c>
      <c r="D21" s="1">
        <v>128470400</v>
      </c>
      <c r="E21" s="1">
        <v>444831028</v>
      </c>
      <c r="F21" s="1" t="s">
        <v>259</v>
      </c>
      <c r="G21" s="1" t="s">
        <v>259</v>
      </c>
      <c r="H21" s="1">
        <v>444831028</v>
      </c>
    </row>
    <row r="22" spans="1:8" x14ac:dyDescent="0.15">
      <c r="A22" s="6" t="s">
        <v>104</v>
      </c>
      <c r="B22" s="1">
        <v>4664222496</v>
      </c>
      <c r="C22" s="1">
        <v>73065410</v>
      </c>
      <c r="D22" s="1">
        <v>776520</v>
      </c>
      <c r="E22" s="1">
        <v>4736511386</v>
      </c>
      <c r="F22" s="1">
        <v>3604485886</v>
      </c>
      <c r="G22" s="1">
        <v>338339742</v>
      </c>
      <c r="H22" s="1">
        <v>1132025500</v>
      </c>
    </row>
    <row r="23" spans="1:8" x14ac:dyDescent="0.15">
      <c r="A23" s="6" t="s">
        <v>10</v>
      </c>
      <c r="B23" s="1">
        <v>183804393580</v>
      </c>
      <c r="C23" s="1">
        <v>2877099511</v>
      </c>
      <c r="D23" s="1">
        <v>377242613</v>
      </c>
      <c r="E23" s="1">
        <v>186304250478</v>
      </c>
      <c r="F23" s="1">
        <v>111365057023</v>
      </c>
      <c r="G23" s="1">
        <v>3957590367</v>
      </c>
      <c r="H23" s="1">
        <v>74939193455</v>
      </c>
    </row>
  </sheetData>
  <phoneticPr fontId="6"/>
  <conditionalFormatting sqref="A6:H23">
    <cfRule type="expression" dxfId="59" priority="1" stopIfTrue="1">
      <formula>$H$4="（単位：百万円）"</formula>
    </cfRule>
    <cfRule type="expression" dxfId="58" priority="2" stopIfTrue="1">
      <formula>$H$4="（単位：円）"</formula>
    </cfRule>
    <cfRule type="expression" dxfId="57" priority="3" stopIfTrue="1">
      <formula>$H$4="（単位：千円）"</formula>
    </cfRule>
  </conditionalFormatting>
  <dataValidations count="1">
    <dataValidation type="list" allowBlank="1" showInputMessage="1" showErrorMessage="1" sqref="H4" xr:uid="{20DC5D8D-0A7B-497F-A502-2E9170574892}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9943B-A3D1-4AA4-B6B0-F7CB214A6E2E}">
  <sheetPr codeName="Sheet3">
    <pageSetUpPr fitToPage="1"/>
  </sheetPr>
  <dimension ref="A1:I23"/>
  <sheetViews>
    <sheetView zoomScale="70" zoomScaleNormal="70" workbookViewId="0">
      <selection activeCell="B6" sqref="B6:I23"/>
    </sheetView>
  </sheetViews>
  <sheetFormatPr defaultColWidth="8.875" defaultRowHeight="11.25" x14ac:dyDescent="0.15"/>
  <cols>
    <col min="1" max="1" width="30.875" style="5" customWidth="1"/>
    <col min="2" max="11" width="15.875" style="5" customWidth="1"/>
    <col min="12" max="16384" width="8.875" style="5"/>
  </cols>
  <sheetData>
    <row r="1" spans="1:9" ht="21" x14ac:dyDescent="0.15">
      <c r="A1" s="32" t="s">
        <v>122</v>
      </c>
      <c r="B1" s="32"/>
      <c r="C1" s="32"/>
      <c r="D1" s="32"/>
      <c r="E1" s="32"/>
      <c r="F1" s="32"/>
      <c r="G1" s="32"/>
      <c r="H1" s="32"/>
      <c r="I1" s="32"/>
    </row>
    <row r="2" spans="1:9" ht="13.5" x14ac:dyDescent="0.15">
      <c r="A2" s="9" t="str">
        <f>"自治体名："&amp;自治体名</f>
        <v>自治体名：笠間市</v>
      </c>
      <c r="B2" s="9"/>
      <c r="C2" s="9"/>
      <c r="D2" s="9"/>
      <c r="E2" s="9"/>
      <c r="F2" s="9"/>
      <c r="G2" s="9"/>
      <c r="H2" s="9"/>
      <c r="I2" s="7"/>
    </row>
    <row r="3" spans="1:9" ht="13.5" x14ac:dyDescent="0.15">
      <c r="A3" s="9" t="str">
        <f>"年度："&amp;年度</f>
        <v>年度：令和6年度</v>
      </c>
      <c r="B3" s="9"/>
      <c r="C3" s="9"/>
      <c r="D3" s="9"/>
      <c r="E3" s="9"/>
      <c r="F3" s="9"/>
      <c r="G3" s="9"/>
      <c r="H3" s="9"/>
      <c r="I3" s="9"/>
    </row>
    <row r="4" spans="1:9" ht="13.5" x14ac:dyDescent="0.15">
      <c r="A4" s="9"/>
      <c r="B4" s="9"/>
      <c r="C4" s="9"/>
      <c r="D4" s="9"/>
      <c r="E4" s="9"/>
      <c r="F4" s="9"/>
      <c r="G4" s="9"/>
      <c r="H4" s="9"/>
      <c r="I4" s="7" t="str">
        <f>単位</f>
        <v>（単位：円）</v>
      </c>
    </row>
    <row r="5" spans="1:9" ht="22.5" x14ac:dyDescent="0.15">
      <c r="A5" s="19" t="s">
        <v>81</v>
      </c>
      <c r="B5" s="20" t="s">
        <v>121</v>
      </c>
      <c r="C5" s="19" t="s">
        <v>120</v>
      </c>
      <c r="D5" s="19" t="s">
        <v>119</v>
      </c>
      <c r="E5" s="19" t="s">
        <v>118</v>
      </c>
      <c r="F5" s="19" t="s">
        <v>117</v>
      </c>
      <c r="G5" s="19" t="s">
        <v>116</v>
      </c>
      <c r="H5" s="19" t="s">
        <v>115</v>
      </c>
      <c r="I5" s="19" t="s">
        <v>10</v>
      </c>
    </row>
    <row r="6" spans="1:9" x14ac:dyDescent="0.15">
      <c r="A6" s="6" t="s">
        <v>114</v>
      </c>
      <c r="B6" s="1">
        <v>3332029260</v>
      </c>
      <c r="C6" s="1">
        <v>10629417422</v>
      </c>
      <c r="D6" s="1">
        <v>564111482</v>
      </c>
      <c r="E6" s="1">
        <v>3074790403</v>
      </c>
      <c r="F6" s="1">
        <v>5247441964</v>
      </c>
      <c r="G6" s="1">
        <v>2057156927</v>
      </c>
      <c r="H6" s="1">
        <v>4500106366</v>
      </c>
      <c r="I6" s="1">
        <v>29405053824</v>
      </c>
    </row>
    <row r="7" spans="1:9" x14ac:dyDescent="0.15">
      <c r="A7" s="6" t="s">
        <v>108</v>
      </c>
      <c r="B7" s="1">
        <v>382335047</v>
      </c>
      <c r="C7" s="1">
        <v>1292133290</v>
      </c>
      <c r="D7" s="1">
        <v>26776623</v>
      </c>
      <c r="E7" s="1">
        <v>665087564</v>
      </c>
      <c r="F7" s="1">
        <v>1918609839</v>
      </c>
      <c r="G7" s="1">
        <v>44178722</v>
      </c>
      <c r="H7" s="1">
        <v>988754864</v>
      </c>
      <c r="I7" s="1">
        <v>5317875949</v>
      </c>
    </row>
    <row r="8" spans="1:9" x14ac:dyDescent="0.15">
      <c r="A8" s="6" t="s">
        <v>113</v>
      </c>
      <c r="B8" s="1" t="s">
        <v>259</v>
      </c>
      <c r="C8" s="1" t="s">
        <v>259</v>
      </c>
      <c r="D8" s="1" t="s">
        <v>259</v>
      </c>
      <c r="E8" s="1" t="s">
        <v>259</v>
      </c>
      <c r="F8" s="1" t="s">
        <v>259</v>
      </c>
      <c r="G8" s="1" t="s">
        <v>259</v>
      </c>
      <c r="H8" s="1" t="s">
        <v>259</v>
      </c>
      <c r="I8" s="1" t="s">
        <v>259</v>
      </c>
    </row>
    <row r="9" spans="1:9" x14ac:dyDescent="0.15">
      <c r="A9" s="6" t="s">
        <v>107</v>
      </c>
      <c r="B9" s="1">
        <v>2309275871</v>
      </c>
      <c r="C9" s="1">
        <v>8606656378</v>
      </c>
      <c r="D9" s="1">
        <v>537334859</v>
      </c>
      <c r="E9" s="1">
        <v>946372742</v>
      </c>
      <c r="F9" s="1">
        <v>2974088842</v>
      </c>
      <c r="G9" s="1">
        <v>978824916</v>
      </c>
      <c r="H9" s="1">
        <v>3399624063</v>
      </c>
      <c r="I9" s="1">
        <v>19752177671</v>
      </c>
    </row>
    <row r="10" spans="1:9" x14ac:dyDescent="0.15">
      <c r="A10" s="6" t="s">
        <v>106</v>
      </c>
      <c r="B10" s="1">
        <v>471471142</v>
      </c>
      <c r="C10" s="1">
        <v>379974754</v>
      </c>
      <c r="D10" s="1" t="s">
        <v>259</v>
      </c>
      <c r="E10" s="1">
        <v>425821097</v>
      </c>
      <c r="F10" s="1">
        <v>335812283</v>
      </c>
      <c r="G10" s="1">
        <v>699713905</v>
      </c>
      <c r="H10" s="1">
        <v>77814439</v>
      </c>
      <c r="I10" s="1">
        <v>2390607620</v>
      </c>
    </row>
    <row r="11" spans="1:9" x14ac:dyDescent="0.15">
      <c r="A11" s="6" t="s">
        <v>112</v>
      </c>
      <c r="B11" s="1" t="s">
        <v>259</v>
      </c>
      <c r="C11" s="1" t="s">
        <v>259</v>
      </c>
      <c r="D11" s="1" t="s">
        <v>259</v>
      </c>
      <c r="E11" s="1" t="s">
        <v>259</v>
      </c>
      <c r="F11" s="1" t="s">
        <v>259</v>
      </c>
      <c r="G11" s="1" t="s">
        <v>259</v>
      </c>
      <c r="H11" s="1" t="s">
        <v>259</v>
      </c>
      <c r="I11" s="1" t="s">
        <v>259</v>
      </c>
    </row>
    <row r="12" spans="1:9" x14ac:dyDescent="0.15">
      <c r="A12" s="6" t="s">
        <v>111</v>
      </c>
      <c r="B12" s="1" t="s">
        <v>259</v>
      </c>
      <c r="C12" s="1" t="s">
        <v>259</v>
      </c>
      <c r="D12" s="1" t="s">
        <v>259</v>
      </c>
      <c r="E12" s="1" t="s">
        <v>259</v>
      </c>
      <c r="F12" s="1" t="s">
        <v>259</v>
      </c>
      <c r="G12" s="1" t="s">
        <v>259</v>
      </c>
      <c r="H12" s="1" t="s">
        <v>259</v>
      </c>
      <c r="I12" s="1" t="s">
        <v>259</v>
      </c>
    </row>
    <row r="13" spans="1:9" x14ac:dyDescent="0.15">
      <c r="A13" s="6" t="s">
        <v>110</v>
      </c>
      <c r="B13" s="1" t="s">
        <v>259</v>
      </c>
      <c r="C13" s="1" t="s">
        <v>259</v>
      </c>
      <c r="D13" s="1" t="s">
        <v>259</v>
      </c>
      <c r="E13" s="1" t="s">
        <v>259</v>
      </c>
      <c r="F13" s="1" t="s">
        <v>259</v>
      </c>
      <c r="G13" s="1" t="s">
        <v>259</v>
      </c>
      <c r="H13" s="1" t="s">
        <v>259</v>
      </c>
      <c r="I13" s="1" t="s">
        <v>259</v>
      </c>
    </row>
    <row r="14" spans="1:9" x14ac:dyDescent="0.15">
      <c r="A14" s="6" t="s">
        <v>56</v>
      </c>
      <c r="B14" s="1" t="s">
        <v>259</v>
      </c>
      <c r="C14" s="1" t="s">
        <v>259</v>
      </c>
      <c r="D14" s="1" t="s">
        <v>259</v>
      </c>
      <c r="E14" s="1" t="s">
        <v>259</v>
      </c>
      <c r="F14" s="1" t="s">
        <v>259</v>
      </c>
      <c r="G14" s="1">
        <v>318384</v>
      </c>
      <c r="H14" s="1" t="s">
        <v>259</v>
      </c>
      <c r="I14" s="1">
        <v>318384</v>
      </c>
    </row>
    <row r="15" spans="1:9" x14ac:dyDescent="0.15">
      <c r="A15" s="6" t="s">
        <v>105</v>
      </c>
      <c r="B15" s="1">
        <v>168947200</v>
      </c>
      <c r="C15" s="1">
        <v>350653000</v>
      </c>
      <c r="D15" s="1" t="s">
        <v>259</v>
      </c>
      <c r="E15" s="1">
        <v>1037509000</v>
      </c>
      <c r="F15" s="1">
        <v>18931000</v>
      </c>
      <c r="G15" s="1">
        <v>334121000</v>
      </c>
      <c r="H15" s="1">
        <v>33913000</v>
      </c>
      <c r="I15" s="1">
        <v>1944074200</v>
      </c>
    </row>
    <row r="16" spans="1:9" x14ac:dyDescent="0.15">
      <c r="A16" s="6" t="s">
        <v>109</v>
      </c>
      <c r="B16" s="1">
        <v>39892215311</v>
      </c>
      <c r="C16" s="1">
        <v>198199988</v>
      </c>
      <c r="D16" s="1" t="s">
        <v>259</v>
      </c>
      <c r="E16" s="1">
        <v>852708524</v>
      </c>
      <c r="F16" s="1">
        <v>2410648100</v>
      </c>
      <c r="G16" s="1">
        <v>500445990</v>
      </c>
      <c r="H16" s="1">
        <v>547896218</v>
      </c>
      <c r="I16" s="1">
        <v>44402114131</v>
      </c>
    </row>
    <row r="17" spans="1:9" x14ac:dyDescent="0.15">
      <c r="A17" s="6" t="s">
        <v>108</v>
      </c>
      <c r="B17" s="1">
        <v>2500494076</v>
      </c>
      <c r="C17" s="1">
        <v>51953600</v>
      </c>
      <c r="D17" s="1" t="s">
        <v>259</v>
      </c>
      <c r="E17" s="1">
        <v>1732500</v>
      </c>
      <c r="F17" s="1">
        <v>1034260071</v>
      </c>
      <c r="G17" s="1">
        <v>16931387</v>
      </c>
      <c r="H17" s="1">
        <v>537155418</v>
      </c>
      <c r="I17" s="1">
        <v>4142527052</v>
      </c>
    </row>
    <row r="18" spans="1:9" x14ac:dyDescent="0.15">
      <c r="A18" s="6" t="s">
        <v>107</v>
      </c>
      <c r="B18" s="1">
        <v>199601971</v>
      </c>
      <c r="C18" s="1" t="s">
        <v>259</v>
      </c>
      <c r="D18" s="1" t="s">
        <v>259</v>
      </c>
      <c r="E18" s="1">
        <v>557053438</v>
      </c>
      <c r="F18" s="1">
        <v>727327306</v>
      </c>
      <c r="G18" s="1" t="s">
        <v>259</v>
      </c>
      <c r="H18" s="1" t="s">
        <v>259</v>
      </c>
      <c r="I18" s="1">
        <v>1483982715</v>
      </c>
    </row>
    <row r="19" spans="1:9" x14ac:dyDescent="0.15">
      <c r="A19" s="6" t="s">
        <v>106</v>
      </c>
      <c r="B19" s="1">
        <v>36747288236</v>
      </c>
      <c r="C19" s="1">
        <v>146246388</v>
      </c>
      <c r="D19" s="1" t="s">
        <v>259</v>
      </c>
      <c r="E19" s="1">
        <v>293922586</v>
      </c>
      <c r="F19" s="1">
        <v>649060723</v>
      </c>
      <c r="G19" s="1">
        <v>483514603</v>
      </c>
      <c r="H19" s="1">
        <v>10740800</v>
      </c>
      <c r="I19" s="1">
        <v>38330773336</v>
      </c>
    </row>
    <row r="20" spans="1:9" x14ac:dyDescent="0.15">
      <c r="A20" s="6" t="s">
        <v>56</v>
      </c>
      <c r="B20" s="1" t="s">
        <v>259</v>
      </c>
      <c r="C20" s="1" t="s">
        <v>259</v>
      </c>
      <c r="D20" s="1" t="s">
        <v>259</v>
      </c>
      <c r="E20" s="1" t="s">
        <v>259</v>
      </c>
      <c r="F20" s="1" t="s">
        <v>259</v>
      </c>
      <c r="G20" s="1" t="s">
        <v>259</v>
      </c>
      <c r="H20" s="1" t="s">
        <v>259</v>
      </c>
      <c r="I20" s="1" t="s">
        <v>259</v>
      </c>
    </row>
    <row r="21" spans="1:9" x14ac:dyDescent="0.15">
      <c r="A21" s="6" t="s">
        <v>105</v>
      </c>
      <c r="B21" s="1">
        <v>444831028</v>
      </c>
      <c r="C21" s="1" t="s">
        <v>259</v>
      </c>
      <c r="D21" s="1" t="s">
        <v>259</v>
      </c>
      <c r="E21" s="1" t="s">
        <v>259</v>
      </c>
      <c r="F21" s="1" t="s">
        <v>259</v>
      </c>
      <c r="G21" s="1" t="s">
        <v>259</v>
      </c>
      <c r="H21" s="1" t="s">
        <v>259</v>
      </c>
      <c r="I21" s="1">
        <v>444831028</v>
      </c>
    </row>
    <row r="22" spans="1:9" x14ac:dyDescent="0.15">
      <c r="A22" s="6" t="s">
        <v>104</v>
      </c>
      <c r="B22" s="1">
        <v>53486878</v>
      </c>
      <c r="C22" s="1">
        <v>496394692</v>
      </c>
      <c r="D22" s="1">
        <v>1673764</v>
      </c>
      <c r="E22" s="1">
        <v>107678526</v>
      </c>
      <c r="F22" s="1">
        <v>43479309</v>
      </c>
      <c r="G22" s="1">
        <v>259621040</v>
      </c>
      <c r="H22" s="1">
        <v>169691291</v>
      </c>
      <c r="I22" s="1">
        <v>1132025500</v>
      </c>
    </row>
    <row r="23" spans="1:9" x14ac:dyDescent="0.15">
      <c r="A23" s="6" t="s">
        <v>10</v>
      </c>
      <c r="B23" s="1">
        <v>43277731449</v>
      </c>
      <c r="C23" s="1">
        <v>11324012102</v>
      </c>
      <c r="D23" s="1">
        <v>565785246</v>
      </c>
      <c r="E23" s="1">
        <v>4035177453</v>
      </c>
      <c r="F23" s="1">
        <v>7701569373</v>
      </c>
      <c r="G23" s="1">
        <v>2817223957</v>
      </c>
      <c r="H23" s="1">
        <v>5217693875</v>
      </c>
      <c r="I23" s="1">
        <v>74939193455</v>
      </c>
    </row>
  </sheetData>
  <phoneticPr fontId="6"/>
  <conditionalFormatting sqref="A6:I23">
    <cfRule type="expression" dxfId="56" priority="1" stopIfTrue="1">
      <formula>$I$4="（単位：百万円）"</formula>
    </cfRule>
    <cfRule type="expression" dxfId="55" priority="2" stopIfTrue="1">
      <formula>$I$4="（単位：円）"</formula>
    </cfRule>
    <cfRule type="expression" dxfId="54" priority="3" stopIfTrue="1">
      <formula>$I$4="（単位：千円）"</formula>
    </cfRule>
  </conditionalFormatting>
  <dataValidations count="1">
    <dataValidation type="list" allowBlank="1" showInputMessage="1" showErrorMessage="1" sqref="I4" xr:uid="{9549F0ED-A778-44AE-8D04-7A09DE959448}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K52"/>
  <sheetViews>
    <sheetView topLeftCell="A19" zoomScale="98" zoomScaleNormal="70" workbookViewId="0">
      <selection activeCell="B51" sqref="B51"/>
    </sheetView>
  </sheetViews>
  <sheetFormatPr defaultColWidth="8.875" defaultRowHeight="11.25" x14ac:dyDescent="0.15"/>
  <cols>
    <col min="1" max="1" width="56" style="5" bestFit="1" customWidth="1"/>
    <col min="2" max="11" width="15.375" style="5" customWidth="1"/>
    <col min="12" max="16384" width="8.875" style="5"/>
  </cols>
  <sheetData>
    <row r="1" spans="1:10" ht="21" x14ac:dyDescent="0.2">
      <c r="A1" s="8" t="s">
        <v>0</v>
      </c>
    </row>
    <row r="2" spans="1:10" ht="13.5" x14ac:dyDescent="0.15">
      <c r="A2" s="9" t="str">
        <f>"自治体名："&amp;自治体名</f>
        <v>自治体名：笠間市</v>
      </c>
    </row>
    <row r="3" spans="1:10" ht="13.5" x14ac:dyDescent="0.15">
      <c r="A3" s="9" t="str">
        <f>"年度："&amp;年度</f>
        <v>年度：令和6年度</v>
      </c>
    </row>
    <row r="5" spans="1:10" ht="13.5" x14ac:dyDescent="0.15">
      <c r="A5" s="14" t="s">
        <v>1</v>
      </c>
      <c r="H5" s="7" t="str">
        <f>単位</f>
        <v>（単位：円）</v>
      </c>
    </row>
    <row r="6" spans="1:10" ht="37.5" customHeight="1" x14ac:dyDescent="0.15">
      <c r="A6" s="2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</row>
    <row r="7" spans="1:10" ht="18" customHeight="1" x14ac:dyDescent="0.15">
      <c r="A7" s="6"/>
      <c r="B7" s="33"/>
      <c r="C7" s="33"/>
      <c r="D7" s="33">
        <f>B7*C7</f>
        <v>0</v>
      </c>
      <c r="E7" s="33"/>
      <c r="F7" s="33">
        <f>B7*E7</f>
        <v>0</v>
      </c>
      <c r="G7" s="33">
        <f>D7-F7</f>
        <v>0</v>
      </c>
      <c r="H7" s="33">
        <f>F7</f>
        <v>0</v>
      </c>
    </row>
    <row r="8" spans="1:10" ht="18" hidden="1" customHeight="1" x14ac:dyDescent="0.15">
      <c r="A8" s="6"/>
      <c r="B8" s="31"/>
      <c r="C8" s="31"/>
      <c r="D8" s="33">
        <f>B8*C8</f>
        <v>0</v>
      </c>
      <c r="E8" s="33"/>
      <c r="F8" s="33">
        <f>B8*E8</f>
        <v>0</v>
      </c>
      <c r="G8" s="33">
        <f>D8-F8</f>
        <v>0</v>
      </c>
      <c r="H8" s="33">
        <f>F8</f>
        <v>0</v>
      </c>
    </row>
    <row r="9" spans="1:10" ht="18" hidden="1" customHeight="1" x14ac:dyDescent="0.15">
      <c r="A9" s="6"/>
      <c r="B9" s="31"/>
      <c r="C9" s="31"/>
      <c r="D9" s="33">
        <f>B9*C9</f>
        <v>0</v>
      </c>
      <c r="E9" s="33"/>
      <c r="F9" s="33">
        <f>B9*E9</f>
        <v>0</v>
      </c>
      <c r="G9" s="33">
        <f>D9-F9</f>
        <v>0</v>
      </c>
      <c r="H9" s="33">
        <f>F9</f>
        <v>0</v>
      </c>
    </row>
    <row r="10" spans="1:10" ht="18" customHeight="1" x14ac:dyDescent="0.15">
      <c r="A10" s="4" t="s">
        <v>10</v>
      </c>
      <c r="B10" s="33">
        <f>SUM(B7:B9)</f>
        <v>0</v>
      </c>
      <c r="C10" s="33">
        <f t="shared" ref="C10:H10" si="0">SUM(C7:C9)</f>
        <v>0</v>
      </c>
      <c r="D10" s="33">
        <f t="shared" si="0"/>
        <v>0</v>
      </c>
      <c r="E10" s="33">
        <f t="shared" si="0"/>
        <v>0</v>
      </c>
      <c r="F10" s="33">
        <f t="shared" si="0"/>
        <v>0</v>
      </c>
      <c r="G10" s="33">
        <f t="shared" si="0"/>
        <v>0</v>
      </c>
      <c r="H10" s="33">
        <f t="shared" si="0"/>
        <v>0</v>
      </c>
    </row>
    <row r="12" spans="1:10" ht="13.5" x14ac:dyDescent="0.15">
      <c r="A12" s="14" t="s">
        <v>11</v>
      </c>
      <c r="J12" s="7" t="str">
        <f>単位</f>
        <v>（単位：円）</v>
      </c>
    </row>
    <row r="13" spans="1:10" ht="37.5" customHeight="1" x14ac:dyDescent="0.15">
      <c r="A13" s="2" t="s">
        <v>12</v>
      </c>
      <c r="B13" s="3" t="s">
        <v>13</v>
      </c>
      <c r="C13" s="3" t="s">
        <v>14</v>
      </c>
      <c r="D13" s="3" t="s">
        <v>15</v>
      </c>
      <c r="E13" s="3" t="s">
        <v>16</v>
      </c>
      <c r="F13" s="3" t="s">
        <v>17</v>
      </c>
      <c r="G13" s="3" t="s">
        <v>18</v>
      </c>
      <c r="H13" s="3" t="s">
        <v>19</v>
      </c>
      <c r="I13" s="3" t="s">
        <v>20</v>
      </c>
      <c r="J13" s="3" t="s">
        <v>9</v>
      </c>
    </row>
    <row r="14" spans="1:10" ht="18" customHeight="1" x14ac:dyDescent="0.15">
      <c r="A14" s="6" t="s">
        <v>175</v>
      </c>
      <c r="B14" s="33"/>
      <c r="C14" s="33"/>
      <c r="D14" s="33"/>
      <c r="E14" s="33"/>
      <c r="F14" s="33"/>
      <c r="G14" s="30"/>
      <c r="H14" s="33"/>
      <c r="I14" s="33"/>
      <c r="J14" s="33"/>
    </row>
    <row r="15" spans="1:10" ht="18" customHeight="1" x14ac:dyDescent="0.15">
      <c r="A15" s="22" t="s">
        <v>181</v>
      </c>
      <c r="B15" s="33">
        <v>10200000</v>
      </c>
      <c r="C15" s="33">
        <v>77198453</v>
      </c>
      <c r="D15" s="33">
        <v>35284960</v>
      </c>
      <c r="E15" s="33">
        <f>C15-D15</f>
        <v>41913493</v>
      </c>
      <c r="F15" s="33">
        <v>20000000</v>
      </c>
      <c r="G15" s="30">
        <f>IFERROR(B15/F15,0)</f>
        <v>0.51</v>
      </c>
      <c r="H15" s="33">
        <f>ROUNDDOWN(E15*G15,0)</f>
        <v>21375881</v>
      </c>
      <c r="I15" s="33">
        <f>IF(H15&gt;0,IF(B15*0.7&gt;H15,B15-H15,0),0)</f>
        <v>0</v>
      </c>
      <c r="J15" s="33">
        <f>B15</f>
        <v>10200000</v>
      </c>
    </row>
    <row r="16" spans="1:10" ht="18" customHeight="1" x14ac:dyDescent="0.15">
      <c r="A16" s="22" t="s">
        <v>182</v>
      </c>
      <c r="B16" s="33">
        <v>36500000</v>
      </c>
      <c r="C16" s="33">
        <v>205524372</v>
      </c>
      <c r="D16" s="33">
        <v>74377119</v>
      </c>
      <c r="E16" s="33">
        <f>C16-D16</f>
        <v>131147253</v>
      </c>
      <c r="F16" s="33">
        <v>50000000</v>
      </c>
      <c r="G16" s="30">
        <f>IFERROR(B16/F16,0)</f>
        <v>0.73</v>
      </c>
      <c r="H16" s="33">
        <f>ROUNDDOWN(E16*G16,0)</f>
        <v>95737494</v>
      </c>
      <c r="I16" s="33">
        <f>IF(H16&gt;0,IF(B16*0.7&gt;H16,B16-H16,0),0)</f>
        <v>0</v>
      </c>
      <c r="J16" s="33">
        <f>B16</f>
        <v>36500000</v>
      </c>
    </row>
    <row r="17" spans="1:11" ht="18" customHeight="1" x14ac:dyDescent="0.15">
      <c r="A17" s="6" t="s">
        <v>174</v>
      </c>
      <c r="B17" s="33"/>
      <c r="C17" s="33"/>
      <c r="D17" s="33"/>
      <c r="E17" s="33"/>
      <c r="F17" s="33"/>
      <c r="G17" s="30"/>
      <c r="H17" s="33"/>
      <c r="I17" s="33"/>
      <c r="J17" s="33"/>
    </row>
    <row r="18" spans="1:11" ht="18" customHeight="1" x14ac:dyDescent="0.15">
      <c r="A18" s="22" t="s">
        <v>184</v>
      </c>
      <c r="B18" s="33">
        <v>2012187279</v>
      </c>
      <c r="C18" s="33">
        <v>14570601324</v>
      </c>
      <c r="D18" s="33">
        <v>6556210345</v>
      </c>
      <c r="E18" s="33">
        <f t="shared" ref="E18:E23" si="1">C18-D18</f>
        <v>8014390979</v>
      </c>
      <c r="F18" s="33">
        <v>4531979872</v>
      </c>
      <c r="G18" s="30">
        <f t="shared" ref="G18:G23" si="2">IFERROR(B18/F18,0)</f>
        <v>0.44399739977485936</v>
      </c>
      <c r="H18" s="33">
        <f t="shared" ref="H18:H23" si="3">ROUNDDOWN(E18*G18,0)</f>
        <v>3558368755</v>
      </c>
      <c r="I18" s="33">
        <f t="shared" ref="I18:I23" si="4">IF(H18&gt;0,IF(B18*0.7&gt;H18,B18-H18,0),0)</f>
        <v>0</v>
      </c>
      <c r="J18" s="33">
        <f t="shared" ref="J18:J23" si="5">B18</f>
        <v>2012187279</v>
      </c>
    </row>
    <row r="19" spans="1:11" ht="18" customHeight="1" x14ac:dyDescent="0.15">
      <c r="A19" s="22" t="s">
        <v>185</v>
      </c>
      <c r="B19" s="33">
        <v>1728701281</v>
      </c>
      <c r="C19" s="33">
        <v>37781509983</v>
      </c>
      <c r="D19" s="33">
        <v>33911264476</v>
      </c>
      <c r="E19" s="33">
        <f t="shared" si="1"/>
        <v>3870245507</v>
      </c>
      <c r="F19" s="33">
        <v>3335575219</v>
      </c>
      <c r="G19" s="30">
        <f t="shared" si="2"/>
        <v>0.51826181917680203</v>
      </c>
      <c r="H19" s="33">
        <f t="shared" si="3"/>
        <v>2005800477</v>
      </c>
      <c r="I19" s="33">
        <f t="shared" si="4"/>
        <v>0</v>
      </c>
      <c r="J19" s="33">
        <f t="shared" si="5"/>
        <v>1728701281</v>
      </c>
    </row>
    <row r="20" spans="1:11" ht="18" customHeight="1" x14ac:dyDescent="0.15">
      <c r="A20" s="22" t="s">
        <v>186</v>
      </c>
      <c r="B20" s="33">
        <v>544980305</v>
      </c>
      <c r="C20" s="33">
        <v>1466075383</v>
      </c>
      <c r="D20" s="33">
        <v>1073923579</v>
      </c>
      <c r="E20" s="33">
        <f t="shared" si="1"/>
        <v>392151804</v>
      </c>
      <c r="F20" s="33">
        <v>544980305</v>
      </c>
      <c r="G20" s="30">
        <f t="shared" si="2"/>
        <v>1</v>
      </c>
      <c r="H20" s="33">
        <f t="shared" si="3"/>
        <v>392151804</v>
      </c>
      <c r="I20" s="33">
        <f t="shared" si="4"/>
        <v>0</v>
      </c>
      <c r="J20" s="33">
        <f t="shared" si="5"/>
        <v>544980305</v>
      </c>
    </row>
    <row r="21" spans="1:11" ht="18" customHeight="1" x14ac:dyDescent="0.15">
      <c r="A21" s="22" t="s">
        <v>187</v>
      </c>
      <c r="B21" s="33">
        <v>3000000</v>
      </c>
      <c r="C21" s="33">
        <v>414278228</v>
      </c>
      <c r="D21" s="33">
        <v>40234400</v>
      </c>
      <c r="E21" s="33">
        <f t="shared" si="1"/>
        <v>374043828</v>
      </c>
      <c r="F21" s="33">
        <v>3000000</v>
      </c>
      <c r="G21" s="30">
        <f t="shared" si="2"/>
        <v>1</v>
      </c>
      <c r="H21" s="33">
        <f t="shared" si="3"/>
        <v>374043828</v>
      </c>
      <c r="I21" s="33">
        <f t="shared" si="4"/>
        <v>0</v>
      </c>
      <c r="J21" s="33">
        <f t="shared" si="5"/>
        <v>3000000</v>
      </c>
    </row>
    <row r="22" spans="1:11" ht="18" customHeight="1" x14ac:dyDescent="0.15">
      <c r="A22" s="22" t="s">
        <v>188</v>
      </c>
      <c r="B22" s="33">
        <v>10000000</v>
      </c>
      <c r="C22" s="33">
        <v>148159344</v>
      </c>
      <c r="D22" s="33">
        <v>24699277</v>
      </c>
      <c r="E22" s="33">
        <f t="shared" si="1"/>
        <v>123460067</v>
      </c>
      <c r="F22" s="33">
        <v>10000000</v>
      </c>
      <c r="G22" s="30">
        <f t="shared" si="2"/>
        <v>1</v>
      </c>
      <c r="H22" s="33">
        <f t="shared" si="3"/>
        <v>123460067</v>
      </c>
      <c r="I22" s="33">
        <f t="shared" si="4"/>
        <v>0</v>
      </c>
      <c r="J22" s="33">
        <f t="shared" si="5"/>
        <v>10000000</v>
      </c>
    </row>
    <row r="23" spans="1:11" ht="18" customHeight="1" x14ac:dyDescent="0.15">
      <c r="A23" s="22" t="s">
        <v>183</v>
      </c>
      <c r="B23" s="31">
        <v>35000000</v>
      </c>
      <c r="C23" s="31">
        <v>364225246</v>
      </c>
      <c r="D23" s="31">
        <v>258399219</v>
      </c>
      <c r="E23" s="33">
        <f t="shared" si="1"/>
        <v>105826027</v>
      </c>
      <c r="F23" s="33">
        <v>110000000</v>
      </c>
      <c r="G23" s="30">
        <f t="shared" si="2"/>
        <v>0.31818181818181818</v>
      </c>
      <c r="H23" s="33">
        <f t="shared" si="3"/>
        <v>33671917</v>
      </c>
      <c r="I23" s="33">
        <f t="shared" si="4"/>
        <v>0</v>
      </c>
      <c r="J23" s="33">
        <f t="shared" si="5"/>
        <v>35000000</v>
      </c>
    </row>
    <row r="24" spans="1:11" ht="18" hidden="1" customHeight="1" x14ac:dyDescent="0.15">
      <c r="A24" s="6"/>
      <c r="B24" s="31"/>
      <c r="C24" s="31"/>
      <c r="D24" s="31"/>
      <c r="E24" s="33">
        <f t="shared" ref="E24" si="6">C24-D24</f>
        <v>0</v>
      </c>
      <c r="F24" s="33"/>
      <c r="G24" s="30">
        <f t="shared" ref="G24" si="7">IFERROR(B24/F24,0)</f>
        <v>0</v>
      </c>
      <c r="H24" s="33">
        <f t="shared" ref="H24" si="8">ROUNDDOWN(E24*G24,0)</f>
        <v>0</v>
      </c>
      <c r="I24" s="33">
        <f t="shared" ref="I24" si="9">IF(H24&gt;0,IF(B24*0.7&gt;H24,B24-H24,0),0)</f>
        <v>0</v>
      </c>
      <c r="J24" s="33">
        <f t="shared" ref="J24" si="10">B24</f>
        <v>0</v>
      </c>
    </row>
    <row r="25" spans="1:11" ht="18" customHeight="1" x14ac:dyDescent="0.15">
      <c r="A25" s="4" t="s">
        <v>10</v>
      </c>
      <c r="B25" s="33">
        <f>SUM(B14:B23)</f>
        <v>4380568865</v>
      </c>
      <c r="C25" s="33">
        <f t="shared" ref="C25:F25" si="11">SUM(C14:C23)</f>
        <v>55027572333</v>
      </c>
      <c r="D25" s="33">
        <f t="shared" si="11"/>
        <v>41974393375</v>
      </c>
      <c r="E25" s="33">
        <f t="shared" si="11"/>
        <v>13053178958</v>
      </c>
      <c r="F25" s="33">
        <f t="shared" si="11"/>
        <v>8605535396</v>
      </c>
      <c r="G25" s="1" t="s">
        <v>134</v>
      </c>
      <c r="H25" s="33">
        <f t="shared" ref="H25:J25" si="12">SUM(H14:H23)</f>
        <v>6604610223</v>
      </c>
      <c r="I25" s="33">
        <f t="shared" si="12"/>
        <v>0</v>
      </c>
      <c r="J25" s="33">
        <f t="shared" si="12"/>
        <v>4380568865</v>
      </c>
    </row>
    <row r="27" spans="1:11" ht="13.5" x14ac:dyDescent="0.15">
      <c r="A27" s="14" t="s">
        <v>21</v>
      </c>
      <c r="K27" s="7" t="str">
        <f>単位</f>
        <v>（単位：円）</v>
      </c>
    </row>
    <row r="28" spans="1:11" ht="37.5" customHeight="1" x14ac:dyDescent="0.15">
      <c r="A28" s="2" t="s">
        <v>12</v>
      </c>
      <c r="B28" s="3" t="s">
        <v>22</v>
      </c>
      <c r="C28" s="3" t="s">
        <v>14</v>
      </c>
      <c r="D28" s="3" t="s">
        <v>15</v>
      </c>
      <c r="E28" s="3" t="s">
        <v>16</v>
      </c>
      <c r="F28" s="3" t="s">
        <v>17</v>
      </c>
      <c r="G28" s="3" t="s">
        <v>18</v>
      </c>
      <c r="H28" s="3" t="s">
        <v>19</v>
      </c>
      <c r="I28" s="3" t="s">
        <v>23</v>
      </c>
      <c r="J28" s="3" t="s">
        <v>24</v>
      </c>
      <c r="K28" s="3" t="s">
        <v>9</v>
      </c>
    </row>
    <row r="29" spans="1:11" ht="18" customHeight="1" x14ac:dyDescent="0.15">
      <c r="A29" s="10" t="s">
        <v>175</v>
      </c>
      <c r="B29" s="33"/>
      <c r="C29" s="33"/>
      <c r="D29" s="33"/>
      <c r="E29" s="33"/>
      <c r="F29" s="33"/>
      <c r="G29" s="30"/>
      <c r="H29" s="33"/>
      <c r="I29" s="33"/>
      <c r="J29" s="33"/>
      <c r="K29" s="33"/>
    </row>
    <row r="30" spans="1:11" ht="18" customHeight="1" x14ac:dyDescent="0.15">
      <c r="A30" s="22" t="s">
        <v>189</v>
      </c>
      <c r="B30" s="33">
        <v>20000000</v>
      </c>
      <c r="C30" s="33">
        <v>1029292000</v>
      </c>
      <c r="D30" s="33">
        <v>325479000</v>
      </c>
      <c r="E30" s="33">
        <f t="shared" ref="E30:E31" si="13">C30-D30</f>
        <v>703813000</v>
      </c>
      <c r="F30" s="33">
        <v>200000000</v>
      </c>
      <c r="G30" s="30">
        <f t="shared" ref="G30:G31" si="14">IFERROR(B30/F30,0)</f>
        <v>0.1</v>
      </c>
      <c r="H30" s="33">
        <f t="shared" ref="H30:H31" si="15">ROUNDDOWN(E30*G30,0)</f>
        <v>70381300</v>
      </c>
      <c r="I30" s="33">
        <f t="shared" ref="I30:I31" si="16">IF(H30&gt;0,IF(B30*0.7&gt;H30,B30-H30,0),0)</f>
        <v>0</v>
      </c>
      <c r="J30" s="33">
        <f t="shared" ref="J30:J31" si="17">B30-I30</f>
        <v>20000000</v>
      </c>
      <c r="K30" s="33">
        <f t="shared" ref="K30:K31" si="18">B30</f>
        <v>20000000</v>
      </c>
    </row>
    <row r="31" spans="1:11" ht="18" customHeight="1" x14ac:dyDescent="0.15">
      <c r="A31" s="22" t="s">
        <v>190</v>
      </c>
      <c r="B31" s="33">
        <v>300000</v>
      </c>
      <c r="C31" s="33">
        <v>3610776990</v>
      </c>
      <c r="D31" s="33">
        <v>930012474</v>
      </c>
      <c r="E31" s="33">
        <f t="shared" si="13"/>
        <v>2680764516</v>
      </c>
      <c r="F31" s="33">
        <v>20000000</v>
      </c>
      <c r="G31" s="30">
        <f t="shared" si="14"/>
        <v>1.4999999999999999E-2</v>
      </c>
      <c r="H31" s="33">
        <f t="shared" si="15"/>
        <v>40211467</v>
      </c>
      <c r="I31" s="33">
        <f t="shared" si="16"/>
        <v>0</v>
      </c>
      <c r="J31" s="33">
        <f t="shared" si="17"/>
        <v>300000</v>
      </c>
      <c r="K31" s="33">
        <f t="shared" si="18"/>
        <v>300000</v>
      </c>
    </row>
    <row r="32" spans="1:11" ht="18" customHeight="1" x14ac:dyDescent="0.15">
      <c r="A32" s="10" t="s">
        <v>174</v>
      </c>
      <c r="B32" s="33"/>
      <c r="C32" s="33"/>
      <c r="D32" s="33"/>
      <c r="E32" s="33"/>
      <c r="F32" s="33"/>
      <c r="G32" s="30"/>
      <c r="H32" s="33"/>
      <c r="I32" s="33"/>
      <c r="J32" s="33"/>
      <c r="K32" s="33"/>
    </row>
    <row r="33" spans="1:11" ht="18" customHeight="1" x14ac:dyDescent="0.15">
      <c r="A33" s="22" t="s">
        <v>194</v>
      </c>
      <c r="B33" s="33">
        <v>28500000</v>
      </c>
      <c r="C33" s="33">
        <v>2316004000</v>
      </c>
      <c r="D33" s="33">
        <v>390234000</v>
      </c>
      <c r="E33" s="33">
        <f t="shared" ref="E33:E35" si="19">C33-D33</f>
        <v>1925770000</v>
      </c>
      <c r="F33" s="33">
        <v>1900550000</v>
      </c>
      <c r="G33" s="30">
        <f t="shared" ref="G33:G35" si="20">IFERROR(B33/F33,0)</f>
        <v>1.4995659151298309E-2</v>
      </c>
      <c r="H33" s="33">
        <f t="shared" ref="H33:H35" si="21">ROUNDDOWN(E33*G33,0)</f>
        <v>28878190</v>
      </c>
      <c r="I33" s="33">
        <f t="shared" ref="I33:I35" si="22">IF(H33&gt;0,IF(B33*0.7&gt;H33,B33-H33,0),0)</f>
        <v>0</v>
      </c>
      <c r="J33" s="33">
        <f t="shared" ref="J33:J35" si="23">B33-I33</f>
        <v>28500000</v>
      </c>
      <c r="K33" s="33">
        <f t="shared" ref="K33:K35" si="24">B33</f>
        <v>28500000</v>
      </c>
    </row>
    <row r="34" spans="1:11" ht="18" customHeight="1" x14ac:dyDescent="0.15">
      <c r="A34" s="22" t="s">
        <v>195</v>
      </c>
      <c r="B34" s="33">
        <v>12860000</v>
      </c>
      <c r="C34" s="33">
        <v>183432962602</v>
      </c>
      <c r="D34" s="33">
        <v>175952780698</v>
      </c>
      <c r="E34" s="33">
        <f t="shared" si="19"/>
        <v>7480181904</v>
      </c>
      <c r="F34" s="33">
        <v>4530220000</v>
      </c>
      <c r="G34" s="30">
        <f t="shared" si="20"/>
        <v>2.8387142346287817E-3</v>
      </c>
      <c r="H34" s="33">
        <f t="shared" si="21"/>
        <v>21234098</v>
      </c>
      <c r="I34" s="33">
        <f t="shared" si="22"/>
        <v>0</v>
      </c>
      <c r="J34" s="33">
        <f t="shared" si="23"/>
        <v>12860000</v>
      </c>
      <c r="K34" s="33">
        <f t="shared" si="24"/>
        <v>12860000</v>
      </c>
    </row>
    <row r="35" spans="1:11" ht="18" customHeight="1" x14ac:dyDescent="0.15">
      <c r="A35" s="22" t="s">
        <v>196</v>
      </c>
      <c r="B35" s="33">
        <v>470000</v>
      </c>
      <c r="C35" s="33">
        <v>1683435874</v>
      </c>
      <c r="D35" s="33">
        <v>1016134574</v>
      </c>
      <c r="E35" s="33">
        <f t="shared" si="19"/>
        <v>667301300</v>
      </c>
      <c r="F35" s="33">
        <v>20000000</v>
      </c>
      <c r="G35" s="30">
        <f t="shared" si="20"/>
        <v>2.35E-2</v>
      </c>
      <c r="H35" s="33">
        <f t="shared" si="21"/>
        <v>15681580</v>
      </c>
      <c r="I35" s="33">
        <f t="shared" si="22"/>
        <v>0</v>
      </c>
      <c r="J35" s="33">
        <f t="shared" si="23"/>
        <v>470000</v>
      </c>
      <c r="K35" s="33">
        <f t="shared" si="24"/>
        <v>470000</v>
      </c>
    </row>
    <row r="36" spans="1:11" ht="18" customHeight="1" x14ac:dyDescent="0.15">
      <c r="A36" s="22" t="s">
        <v>197</v>
      </c>
      <c r="B36" s="33">
        <v>5700000</v>
      </c>
      <c r="C36" s="33">
        <v>23893823000000</v>
      </c>
      <c r="D36" s="33">
        <v>23444803000000</v>
      </c>
      <c r="E36" s="33">
        <f>C36-D36</f>
        <v>449020000000</v>
      </c>
      <c r="F36" s="33">
        <v>16602000000</v>
      </c>
      <c r="G36" s="30">
        <f>IFERROR(B36/F36,0)</f>
        <v>3.4333212865919767E-4</v>
      </c>
      <c r="H36" s="33">
        <f>ROUNDDOWN(E36*G36,0)</f>
        <v>154162992</v>
      </c>
      <c r="I36" s="33">
        <f>IF(H36&gt;0,IF(B36*0.7&gt;H36,B36-H36,0),0)</f>
        <v>0</v>
      </c>
      <c r="J36" s="33">
        <f>B36-I36</f>
        <v>5700000</v>
      </c>
      <c r="K36" s="33">
        <f>B36</f>
        <v>5700000</v>
      </c>
    </row>
    <row r="37" spans="1:11" ht="18" customHeight="1" x14ac:dyDescent="0.15">
      <c r="A37" s="22" t="s">
        <v>198</v>
      </c>
      <c r="B37" s="33">
        <v>500000</v>
      </c>
      <c r="C37" s="33">
        <v>629768091</v>
      </c>
      <c r="D37" s="33">
        <v>456738775</v>
      </c>
      <c r="E37" s="33">
        <f>C37-D37</f>
        <v>173029316</v>
      </c>
      <c r="F37" s="33">
        <v>100000000</v>
      </c>
      <c r="G37" s="30">
        <f>IFERROR(B37/F37,0)</f>
        <v>5.0000000000000001E-3</v>
      </c>
      <c r="H37" s="33">
        <f>ROUNDDOWN(E37*G37,0)</f>
        <v>865146</v>
      </c>
      <c r="I37" s="33">
        <f>IF(H37&gt;0,IF(B37*0.7&gt;H37,B37-H37,0),0)</f>
        <v>0</v>
      </c>
      <c r="J37" s="33">
        <f>B37-I37</f>
        <v>500000</v>
      </c>
      <c r="K37" s="33">
        <f>B37</f>
        <v>500000</v>
      </c>
    </row>
    <row r="38" spans="1:11" ht="18" customHeight="1" x14ac:dyDescent="0.15">
      <c r="A38" s="10" t="s">
        <v>191</v>
      </c>
      <c r="B38" s="33"/>
      <c r="C38" s="33"/>
      <c r="D38" s="33"/>
      <c r="E38" s="33"/>
      <c r="F38" s="33"/>
      <c r="G38" s="30"/>
      <c r="H38" s="33"/>
      <c r="I38" s="33"/>
      <c r="J38" s="33"/>
      <c r="K38" s="33"/>
    </row>
    <row r="39" spans="1:11" ht="18" customHeight="1" x14ac:dyDescent="0.15">
      <c r="A39" s="22" t="s">
        <v>199</v>
      </c>
      <c r="B39" s="33">
        <v>500000000</v>
      </c>
      <c r="C39" s="33">
        <v>18254532441</v>
      </c>
      <c r="D39" s="33">
        <v>1307731297</v>
      </c>
      <c r="E39" s="33">
        <f t="shared" ref="E39:E51" si="25">C39-D39</f>
        <v>16946801144</v>
      </c>
      <c r="F39" s="33">
        <v>1156440300</v>
      </c>
      <c r="G39" s="30">
        <f t="shared" ref="G39:G51" si="26">IFERROR(B39/F39,0)</f>
        <v>0.43236127277819703</v>
      </c>
      <c r="H39" s="33">
        <f t="shared" ref="H39:H51" si="27">ROUNDDOWN(E39*G39,0)</f>
        <v>7327140512</v>
      </c>
      <c r="I39" s="33">
        <f t="shared" ref="I39:I51" si="28">IF(H39&gt;0,IF(B39*0.7&gt;H39,B39-H39,0),0)</f>
        <v>0</v>
      </c>
      <c r="J39" s="33">
        <f t="shared" ref="J39:J51" si="29">B39-I39</f>
        <v>500000000</v>
      </c>
      <c r="K39" s="33">
        <f t="shared" ref="K39:K51" si="30">B39</f>
        <v>500000000</v>
      </c>
    </row>
    <row r="40" spans="1:11" ht="18" customHeight="1" x14ac:dyDescent="0.15">
      <c r="A40" s="22" t="s">
        <v>200</v>
      </c>
      <c r="B40" s="33">
        <v>59623000</v>
      </c>
      <c r="C40" s="33">
        <v>711950563995</v>
      </c>
      <c r="D40" s="33">
        <v>649591453713</v>
      </c>
      <c r="E40" s="33">
        <f t="shared" ref="E40:E41" si="31">C40-D40</f>
        <v>62359110282</v>
      </c>
      <c r="F40" s="33">
        <v>8858620135</v>
      </c>
      <c r="G40" s="30">
        <f t="shared" ref="G40:G41" si="32">IFERROR(B40/F40,0)</f>
        <v>6.7305064548859334E-3</v>
      </c>
      <c r="H40" s="33">
        <f t="shared" ref="H40:H41" si="33">ROUNDDOWN(E40*G40,0)</f>
        <v>419708394</v>
      </c>
      <c r="I40" s="33">
        <f t="shared" ref="I40:I41" si="34">IF(H40&gt;0,IF(B40*0.7&gt;H40,B40-H40,0),0)</f>
        <v>0</v>
      </c>
      <c r="J40" s="33">
        <f t="shared" ref="J40:J41" si="35">B40-I40</f>
        <v>59623000</v>
      </c>
      <c r="K40" s="33">
        <f t="shared" ref="K40:K41" si="36">B40</f>
        <v>59623000</v>
      </c>
    </row>
    <row r="41" spans="1:11" ht="18" customHeight="1" x14ac:dyDescent="0.15">
      <c r="A41" s="22" t="s">
        <v>201</v>
      </c>
      <c r="B41" s="33">
        <v>2810000</v>
      </c>
      <c r="C41" s="33">
        <v>426890446</v>
      </c>
      <c r="D41" s="33">
        <v>495673</v>
      </c>
      <c r="E41" s="33">
        <f t="shared" si="31"/>
        <v>426394773</v>
      </c>
      <c r="F41" s="33">
        <v>417344687</v>
      </c>
      <c r="G41" s="30">
        <f t="shared" si="32"/>
        <v>6.7330436627793949E-3</v>
      </c>
      <c r="H41" s="33">
        <f t="shared" si="33"/>
        <v>2870934</v>
      </c>
      <c r="I41" s="33">
        <f t="shared" si="34"/>
        <v>0</v>
      </c>
      <c r="J41" s="33">
        <f t="shared" si="35"/>
        <v>2810000</v>
      </c>
      <c r="K41" s="33">
        <f t="shared" si="36"/>
        <v>2810000</v>
      </c>
    </row>
    <row r="42" spans="1:11" ht="18" customHeight="1" x14ac:dyDescent="0.15">
      <c r="A42" s="22" t="s">
        <v>202</v>
      </c>
      <c r="B42" s="33">
        <v>2876000</v>
      </c>
      <c r="C42" s="33">
        <v>826757947</v>
      </c>
      <c r="D42" s="33">
        <v>444014</v>
      </c>
      <c r="E42" s="33">
        <f t="shared" si="25"/>
        <v>826313933</v>
      </c>
      <c r="F42" s="33">
        <v>815330605</v>
      </c>
      <c r="G42" s="30">
        <f t="shared" si="26"/>
        <v>3.527403463531214E-3</v>
      </c>
      <c r="H42" s="33">
        <f t="shared" si="27"/>
        <v>2914742</v>
      </c>
      <c r="I42" s="33">
        <f t="shared" si="28"/>
        <v>0</v>
      </c>
      <c r="J42" s="33">
        <f t="shared" si="29"/>
        <v>2876000</v>
      </c>
      <c r="K42" s="33">
        <f t="shared" si="30"/>
        <v>2876000</v>
      </c>
    </row>
    <row r="43" spans="1:11" ht="18" customHeight="1" x14ac:dyDescent="0.15">
      <c r="A43" s="22" t="s">
        <v>203</v>
      </c>
      <c r="B43" s="33">
        <v>2827000</v>
      </c>
      <c r="C43" s="33">
        <v>567720086</v>
      </c>
      <c r="D43" s="33">
        <v>11539028</v>
      </c>
      <c r="E43" s="33">
        <f t="shared" si="25"/>
        <v>556181058</v>
      </c>
      <c r="F43" s="33">
        <v>491400000</v>
      </c>
      <c r="G43" s="30">
        <f t="shared" si="26"/>
        <v>5.7529507529507527E-3</v>
      </c>
      <c r="H43" s="33">
        <f t="shared" si="27"/>
        <v>3199682</v>
      </c>
      <c r="I43" s="33">
        <f t="shared" si="28"/>
        <v>0</v>
      </c>
      <c r="J43" s="33">
        <f t="shared" si="29"/>
        <v>2827000</v>
      </c>
      <c r="K43" s="33">
        <f t="shared" si="30"/>
        <v>2827000</v>
      </c>
    </row>
    <row r="44" spans="1:11" ht="18" customHeight="1" x14ac:dyDescent="0.15">
      <c r="A44" s="22" t="s">
        <v>204</v>
      </c>
      <c r="B44" s="33">
        <v>1000000</v>
      </c>
      <c r="C44" s="33">
        <v>2123168963</v>
      </c>
      <c r="D44" s="33">
        <v>616566648</v>
      </c>
      <c r="E44" s="33">
        <f t="shared" si="25"/>
        <v>1506602315</v>
      </c>
      <c r="F44" s="33">
        <v>542300000</v>
      </c>
      <c r="G44" s="30">
        <f t="shared" si="26"/>
        <v>1.8439977872026553E-3</v>
      </c>
      <c r="H44" s="33">
        <f t="shared" si="27"/>
        <v>2778171</v>
      </c>
      <c r="I44" s="33">
        <f t="shared" si="28"/>
        <v>0</v>
      </c>
      <c r="J44" s="33">
        <f t="shared" si="29"/>
        <v>1000000</v>
      </c>
      <c r="K44" s="33">
        <f t="shared" si="30"/>
        <v>1000000</v>
      </c>
    </row>
    <row r="45" spans="1:11" ht="18" customHeight="1" x14ac:dyDescent="0.15">
      <c r="A45" s="22" t="s">
        <v>205</v>
      </c>
      <c r="B45" s="33">
        <v>6100000</v>
      </c>
      <c r="C45" s="33">
        <v>8112654232</v>
      </c>
      <c r="D45" s="33">
        <v>6456669448</v>
      </c>
      <c r="E45" s="33">
        <f t="shared" si="25"/>
        <v>1655984784</v>
      </c>
      <c r="F45" s="33">
        <v>38000000</v>
      </c>
      <c r="G45" s="30">
        <f t="shared" si="26"/>
        <v>0.16052631578947368</v>
      </c>
      <c r="H45" s="33">
        <f t="shared" si="27"/>
        <v>265829136</v>
      </c>
      <c r="I45" s="33">
        <f t="shared" si="28"/>
        <v>0</v>
      </c>
      <c r="J45" s="33">
        <f t="shared" si="29"/>
        <v>6100000</v>
      </c>
      <c r="K45" s="33">
        <f t="shared" si="30"/>
        <v>6100000</v>
      </c>
    </row>
    <row r="46" spans="1:11" ht="18" customHeight="1" x14ac:dyDescent="0.15">
      <c r="A46" s="22" t="s">
        <v>206</v>
      </c>
      <c r="B46" s="33">
        <v>2400000</v>
      </c>
      <c r="C46" s="33">
        <v>0</v>
      </c>
      <c r="D46" s="33">
        <v>0</v>
      </c>
      <c r="E46" s="33">
        <f t="shared" si="25"/>
        <v>0</v>
      </c>
      <c r="F46" s="33">
        <v>0</v>
      </c>
      <c r="G46" s="30">
        <f t="shared" si="26"/>
        <v>0</v>
      </c>
      <c r="H46" s="33">
        <f t="shared" si="27"/>
        <v>0</v>
      </c>
      <c r="I46" s="33">
        <f t="shared" si="28"/>
        <v>0</v>
      </c>
      <c r="J46" s="33">
        <f t="shared" si="29"/>
        <v>2400000</v>
      </c>
      <c r="K46" s="33">
        <f t="shared" si="30"/>
        <v>2400000</v>
      </c>
    </row>
    <row r="47" spans="1:11" ht="18" customHeight="1" x14ac:dyDescent="0.15">
      <c r="A47" s="22" t="s">
        <v>207</v>
      </c>
      <c r="B47" s="33">
        <v>886000</v>
      </c>
      <c r="C47" s="33">
        <v>335378138</v>
      </c>
      <c r="D47" s="33">
        <v>5400907</v>
      </c>
      <c r="E47" s="33">
        <f t="shared" si="25"/>
        <v>329977231</v>
      </c>
      <c r="F47" s="33">
        <v>317930000</v>
      </c>
      <c r="G47" s="30">
        <f t="shared" si="26"/>
        <v>2.7867769634825276E-3</v>
      </c>
      <c r="H47" s="33">
        <f t="shared" si="27"/>
        <v>919572</v>
      </c>
      <c r="I47" s="33">
        <f t="shared" si="28"/>
        <v>0</v>
      </c>
      <c r="J47" s="33">
        <f t="shared" si="29"/>
        <v>886000</v>
      </c>
      <c r="K47" s="33">
        <f t="shared" si="30"/>
        <v>886000</v>
      </c>
    </row>
    <row r="48" spans="1:11" ht="18" customHeight="1" x14ac:dyDescent="0.15">
      <c r="A48" s="22" t="s">
        <v>208</v>
      </c>
      <c r="B48" s="33">
        <v>200000</v>
      </c>
      <c r="C48" s="33">
        <v>5189959616</v>
      </c>
      <c r="D48" s="33">
        <v>1323203239</v>
      </c>
      <c r="E48" s="33">
        <f t="shared" si="25"/>
        <v>3866756377</v>
      </c>
      <c r="F48" s="33">
        <v>74175000</v>
      </c>
      <c r="G48" s="30">
        <f t="shared" si="26"/>
        <v>2.6963262554769128E-3</v>
      </c>
      <c r="H48" s="33">
        <f t="shared" si="27"/>
        <v>10426036</v>
      </c>
      <c r="I48" s="33">
        <f t="shared" si="28"/>
        <v>0</v>
      </c>
      <c r="J48" s="33">
        <f t="shared" si="29"/>
        <v>200000</v>
      </c>
      <c r="K48" s="33">
        <f t="shared" si="30"/>
        <v>200000</v>
      </c>
    </row>
    <row r="49" spans="1:11" ht="18" customHeight="1" x14ac:dyDescent="0.15">
      <c r="A49" s="22" t="s">
        <v>209</v>
      </c>
      <c r="B49" s="33">
        <v>40000</v>
      </c>
      <c r="C49" s="33">
        <v>2195771585</v>
      </c>
      <c r="D49" s="33">
        <v>617634082</v>
      </c>
      <c r="E49" s="33">
        <f t="shared" si="25"/>
        <v>1578137503</v>
      </c>
      <c r="F49" s="33">
        <v>400000000</v>
      </c>
      <c r="G49" s="30">
        <f t="shared" si="26"/>
        <v>1E-4</v>
      </c>
      <c r="H49" s="33">
        <f t="shared" si="27"/>
        <v>157813</v>
      </c>
      <c r="I49" s="33">
        <f t="shared" si="28"/>
        <v>0</v>
      </c>
      <c r="J49" s="33">
        <f t="shared" si="29"/>
        <v>40000</v>
      </c>
      <c r="K49" s="33">
        <f t="shared" si="30"/>
        <v>40000</v>
      </c>
    </row>
    <row r="50" spans="1:11" ht="18" customHeight="1" x14ac:dyDescent="0.15">
      <c r="A50" s="22" t="s">
        <v>193</v>
      </c>
      <c r="B50" s="33">
        <v>1050000</v>
      </c>
      <c r="C50" s="33">
        <v>1861408126</v>
      </c>
      <c r="D50" s="33">
        <v>1447496650</v>
      </c>
      <c r="E50" s="33">
        <f t="shared" si="25"/>
        <v>413911476</v>
      </c>
      <c r="F50" s="33">
        <v>187460000</v>
      </c>
      <c r="G50" s="30">
        <f t="shared" si="26"/>
        <v>5.6011949215832709E-3</v>
      </c>
      <c r="H50" s="33">
        <f t="shared" si="27"/>
        <v>2318398</v>
      </c>
      <c r="I50" s="33">
        <f t="shared" si="28"/>
        <v>0</v>
      </c>
      <c r="J50" s="33">
        <f t="shared" si="29"/>
        <v>1050000</v>
      </c>
      <c r="K50" s="33">
        <f t="shared" si="30"/>
        <v>1050000</v>
      </c>
    </row>
    <row r="51" spans="1:11" ht="18" customHeight="1" x14ac:dyDescent="0.15">
      <c r="A51" s="22" t="s">
        <v>192</v>
      </c>
      <c r="B51" s="33">
        <v>3890000</v>
      </c>
      <c r="C51" s="33">
        <v>0</v>
      </c>
      <c r="D51" s="33">
        <v>0</v>
      </c>
      <c r="E51" s="33">
        <f t="shared" si="25"/>
        <v>0</v>
      </c>
      <c r="F51" s="33">
        <v>0</v>
      </c>
      <c r="G51" s="30">
        <f t="shared" si="26"/>
        <v>0</v>
      </c>
      <c r="H51" s="33">
        <f t="shared" si="27"/>
        <v>0</v>
      </c>
      <c r="I51" s="33">
        <f t="shared" si="28"/>
        <v>0</v>
      </c>
      <c r="J51" s="33">
        <f t="shared" si="29"/>
        <v>3890000</v>
      </c>
      <c r="K51" s="33">
        <f t="shared" si="30"/>
        <v>3890000</v>
      </c>
    </row>
    <row r="52" spans="1:11" ht="18" customHeight="1" x14ac:dyDescent="0.15">
      <c r="A52" s="4" t="s">
        <v>10</v>
      </c>
      <c r="B52" s="31">
        <f>SUM(B29:B51)</f>
        <v>652032000</v>
      </c>
      <c r="C52" s="31">
        <f t="shared" ref="C52:F52" si="37">SUM(C29:C51)</f>
        <v>24838370045132</v>
      </c>
      <c r="D52" s="31">
        <f t="shared" si="37"/>
        <v>24285253014220</v>
      </c>
      <c r="E52" s="31">
        <f t="shared" si="37"/>
        <v>553117030912</v>
      </c>
      <c r="F52" s="31">
        <f t="shared" si="37"/>
        <v>36671770727</v>
      </c>
      <c r="G52" s="1" t="s">
        <v>134</v>
      </c>
      <c r="H52" s="31">
        <f t="shared" ref="H52:K52" si="38">SUM(H29:H51)</f>
        <v>8369678163</v>
      </c>
      <c r="I52" s="31">
        <f t="shared" si="38"/>
        <v>0</v>
      </c>
      <c r="J52" s="31">
        <f t="shared" si="38"/>
        <v>652032000</v>
      </c>
      <c r="K52" s="31">
        <f t="shared" si="38"/>
        <v>652032000</v>
      </c>
    </row>
  </sheetData>
  <phoneticPr fontId="6"/>
  <conditionalFormatting sqref="B14:F25 H14:J25">
    <cfRule type="expression" dxfId="53" priority="1" stopIfTrue="1">
      <formula>$J$12="（単位：百万円）"</formula>
    </cfRule>
    <cfRule type="expression" dxfId="52" priority="2" stopIfTrue="1">
      <formula>$J$12="（単位：円）"</formula>
    </cfRule>
    <cfRule type="expression" dxfId="51" priority="3" stopIfTrue="1">
      <formula>$J$12="（単位：千円）"</formula>
    </cfRule>
  </conditionalFormatting>
  <conditionalFormatting sqref="B29:F52 H29:K52">
    <cfRule type="expression" dxfId="50" priority="13" stopIfTrue="1">
      <formula>$K$27="（単位：百万円）"</formula>
    </cfRule>
    <cfRule type="expression" dxfId="49" priority="14" stopIfTrue="1">
      <formula>$K$27="（単位：円）"</formula>
    </cfRule>
    <cfRule type="expression" dxfId="48" priority="15" stopIfTrue="1">
      <formula>$K$27="（単位：千円）"</formula>
    </cfRule>
  </conditionalFormatting>
  <conditionalFormatting sqref="B7:H10">
    <cfRule type="expression" dxfId="47" priority="40" stopIfTrue="1">
      <formula>$H$5="（単位：百万円）"</formula>
    </cfRule>
    <cfRule type="expression" dxfId="46" priority="41" stopIfTrue="1">
      <formula>$H$5="（単位：円）"</formula>
    </cfRule>
    <cfRule type="expression" dxfId="45" priority="42" stopIfTrue="1">
      <formula>$H$5="（単位：千円）"</formula>
    </cfRule>
  </conditionalFormatting>
  <conditionalFormatting sqref="D10">
    <cfRule type="expression" dxfId="44" priority="16" stopIfTrue="1">
      <formula>$J$12="（単位：百万円）"</formula>
    </cfRule>
    <cfRule type="expression" dxfId="43" priority="17" stopIfTrue="1">
      <formula>$J$12="（単位：円）"</formula>
    </cfRule>
    <cfRule type="expression" dxfId="42" priority="18" stopIfTrue="1">
      <formula>$J$12="（単位：千円）"</formula>
    </cfRule>
  </conditionalFormatting>
  <conditionalFormatting sqref="F10:H10">
    <cfRule type="expression" dxfId="41" priority="19" stopIfTrue="1">
      <formula>$J$12="（単位：百万円）"</formula>
    </cfRule>
    <cfRule type="expression" dxfId="40" priority="20" stopIfTrue="1">
      <formula>$J$12="（単位：円）"</formula>
    </cfRule>
    <cfRule type="expression" dxfId="39" priority="21" stopIfTrue="1">
      <formula>$J$12="（単位：千円）"</formula>
    </cfRule>
  </conditionalFormatting>
  <dataValidations disablePrompts="1" count="1">
    <dataValidation type="list" allowBlank="1" showInputMessage="1" showErrorMessage="1" sqref="H5 J12 K27" xr:uid="{45CF9248-1BDE-44B5-A99C-66E10C387B3E}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pageSetUpPr fitToPage="1"/>
  </sheetPr>
  <dimension ref="A1:G27"/>
  <sheetViews>
    <sheetView topLeftCell="A5" zoomScale="104" zoomScaleNormal="70" workbookViewId="0">
      <selection activeCell="C24" sqref="C24"/>
    </sheetView>
  </sheetViews>
  <sheetFormatPr defaultColWidth="8.875" defaultRowHeight="11.25" x14ac:dyDescent="0.15"/>
  <cols>
    <col min="1" max="1" width="32.125" style="5" bestFit="1" customWidth="1"/>
    <col min="2" max="7" width="19.875" style="5" customWidth="1"/>
    <col min="8" max="16384" width="8.875" style="5"/>
  </cols>
  <sheetData>
    <row r="1" spans="1:7" ht="21" x14ac:dyDescent="0.2">
      <c r="A1" s="8" t="s">
        <v>25</v>
      </c>
    </row>
    <row r="2" spans="1:7" ht="13.5" x14ac:dyDescent="0.15">
      <c r="A2" s="9" t="str">
        <f>"自治体名："&amp;自治体名</f>
        <v>自治体名：笠間市</v>
      </c>
    </row>
    <row r="3" spans="1:7" ht="13.5" x14ac:dyDescent="0.15">
      <c r="A3" s="9" t="str">
        <f>"年度："&amp;年度</f>
        <v>年度：令和6年度</v>
      </c>
    </row>
    <row r="4" spans="1:7" ht="13.5" x14ac:dyDescent="0.15">
      <c r="G4" s="7" t="str">
        <f>単位</f>
        <v>（単位：円）</v>
      </c>
    </row>
    <row r="5" spans="1:7" ht="22.5" customHeight="1" x14ac:dyDescent="0.15">
      <c r="A5" s="2" t="s">
        <v>26</v>
      </c>
      <c r="B5" s="2" t="s">
        <v>27</v>
      </c>
      <c r="C5" s="2" t="s">
        <v>28</v>
      </c>
      <c r="D5" s="2" t="s">
        <v>29</v>
      </c>
      <c r="E5" s="2" t="s">
        <v>30</v>
      </c>
      <c r="F5" s="3" t="s">
        <v>31</v>
      </c>
      <c r="G5" s="3" t="s">
        <v>9</v>
      </c>
    </row>
    <row r="6" spans="1:7" ht="18" customHeight="1" x14ac:dyDescent="0.15">
      <c r="A6" s="6" t="s">
        <v>210</v>
      </c>
      <c r="B6" s="31">
        <v>6666270990</v>
      </c>
      <c r="C6" s="31">
        <v>0</v>
      </c>
      <c r="D6" s="31">
        <v>0</v>
      </c>
      <c r="E6" s="31">
        <v>0</v>
      </c>
      <c r="F6" s="33">
        <f t="shared" ref="F6:F26" si="0">SUM(B6:E6)</f>
        <v>6666270990</v>
      </c>
      <c r="G6" s="33">
        <f t="shared" ref="G6:G26" si="1">F6</f>
        <v>6666270990</v>
      </c>
    </row>
    <row r="7" spans="1:7" ht="18" customHeight="1" x14ac:dyDescent="0.15">
      <c r="A7" s="6" t="s">
        <v>211</v>
      </c>
      <c r="B7" s="31">
        <v>1806115903</v>
      </c>
      <c r="C7" s="31">
        <v>0</v>
      </c>
      <c r="D7" s="31">
        <v>0</v>
      </c>
      <c r="E7" s="31">
        <v>0</v>
      </c>
      <c r="F7" s="33">
        <f t="shared" si="0"/>
        <v>1806115903</v>
      </c>
      <c r="G7" s="33">
        <f t="shared" si="1"/>
        <v>1806115903</v>
      </c>
    </row>
    <row r="8" spans="1:7" ht="18" customHeight="1" x14ac:dyDescent="0.15">
      <c r="A8" s="6" t="s">
        <v>212</v>
      </c>
      <c r="B8" s="31">
        <v>10823237</v>
      </c>
      <c r="C8" s="31">
        <v>0</v>
      </c>
      <c r="D8" s="31">
        <v>0</v>
      </c>
      <c r="E8" s="31">
        <v>0</v>
      </c>
      <c r="F8" s="33">
        <f t="shared" si="0"/>
        <v>10823237</v>
      </c>
      <c r="G8" s="33">
        <f t="shared" si="1"/>
        <v>10823237</v>
      </c>
    </row>
    <row r="9" spans="1:7" ht="18" customHeight="1" x14ac:dyDescent="0.15">
      <c r="A9" s="6" t="s">
        <v>213</v>
      </c>
      <c r="B9" s="31">
        <v>69005290</v>
      </c>
      <c r="C9" s="31">
        <v>0</v>
      </c>
      <c r="D9" s="31">
        <v>0</v>
      </c>
      <c r="E9" s="31">
        <v>0</v>
      </c>
      <c r="F9" s="33">
        <f t="shared" si="0"/>
        <v>69005290</v>
      </c>
      <c r="G9" s="33">
        <f t="shared" si="1"/>
        <v>69005290</v>
      </c>
    </row>
    <row r="10" spans="1:7" ht="18" customHeight="1" x14ac:dyDescent="0.15">
      <c r="A10" s="6" t="s">
        <v>214</v>
      </c>
      <c r="B10" s="31">
        <v>660200705</v>
      </c>
      <c r="C10" s="31">
        <v>0</v>
      </c>
      <c r="D10" s="31">
        <v>0</v>
      </c>
      <c r="E10" s="31">
        <v>0</v>
      </c>
      <c r="F10" s="33">
        <f t="shared" si="0"/>
        <v>660200705</v>
      </c>
      <c r="G10" s="33">
        <f t="shared" si="1"/>
        <v>660200705</v>
      </c>
    </row>
    <row r="11" spans="1:7" ht="18" customHeight="1" x14ac:dyDescent="0.15">
      <c r="A11" s="6" t="s">
        <v>215</v>
      </c>
      <c r="B11" s="31">
        <v>24853452</v>
      </c>
      <c r="C11" s="31">
        <v>0</v>
      </c>
      <c r="D11" s="31">
        <v>0</v>
      </c>
      <c r="E11" s="31">
        <v>0</v>
      </c>
      <c r="F11" s="33">
        <f t="shared" ref="F11:F14" si="2">SUM(B11:E11)</f>
        <v>24853452</v>
      </c>
      <c r="G11" s="33">
        <f t="shared" ref="G11:G14" si="3">F11</f>
        <v>24853452</v>
      </c>
    </row>
    <row r="12" spans="1:7" ht="18" customHeight="1" x14ac:dyDescent="0.15">
      <c r="A12" s="6" t="s">
        <v>216</v>
      </c>
      <c r="B12" s="31">
        <v>12284188</v>
      </c>
      <c r="C12" s="31">
        <v>0</v>
      </c>
      <c r="D12" s="31">
        <v>0</v>
      </c>
      <c r="E12" s="31">
        <v>0</v>
      </c>
      <c r="F12" s="33">
        <f t="shared" si="2"/>
        <v>12284188</v>
      </c>
      <c r="G12" s="33">
        <f t="shared" si="3"/>
        <v>12284188</v>
      </c>
    </row>
    <row r="13" spans="1:7" ht="18" customHeight="1" x14ac:dyDescent="0.15">
      <c r="A13" s="6" t="s">
        <v>217</v>
      </c>
      <c r="B13" s="31">
        <v>74324840</v>
      </c>
      <c r="C13" s="31">
        <v>0</v>
      </c>
      <c r="D13" s="31">
        <v>0</v>
      </c>
      <c r="E13" s="31">
        <v>0</v>
      </c>
      <c r="F13" s="33">
        <f t="shared" si="2"/>
        <v>74324840</v>
      </c>
      <c r="G13" s="33">
        <f t="shared" si="3"/>
        <v>74324840</v>
      </c>
    </row>
    <row r="14" spans="1:7" ht="18" customHeight="1" x14ac:dyDescent="0.15">
      <c r="A14" s="6" t="s">
        <v>218</v>
      </c>
      <c r="B14" s="31">
        <v>983865707</v>
      </c>
      <c r="C14" s="31">
        <v>0</v>
      </c>
      <c r="D14" s="31">
        <v>0</v>
      </c>
      <c r="E14" s="31">
        <v>0</v>
      </c>
      <c r="F14" s="33">
        <f t="shared" si="2"/>
        <v>983865707</v>
      </c>
      <c r="G14" s="33">
        <f t="shared" si="3"/>
        <v>983865707</v>
      </c>
    </row>
    <row r="15" spans="1:7" ht="18" customHeight="1" x14ac:dyDescent="0.15">
      <c r="A15" s="6" t="s">
        <v>219</v>
      </c>
      <c r="B15" s="31">
        <v>29293925</v>
      </c>
      <c r="C15" s="31">
        <v>0</v>
      </c>
      <c r="D15" s="31">
        <v>0</v>
      </c>
      <c r="E15" s="31">
        <v>0</v>
      </c>
      <c r="F15" s="33">
        <f t="shared" ref="F15:F18" si="4">SUM(B15:E15)</f>
        <v>29293925</v>
      </c>
      <c r="G15" s="33">
        <f t="shared" ref="G15:G18" si="5">F15</f>
        <v>29293925</v>
      </c>
    </row>
    <row r="16" spans="1:7" ht="18" customHeight="1" x14ac:dyDescent="0.15">
      <c r="A16" s="6" t="s">
        <v>220</v>
      </c>
      <c r="B16" s="31">
        <v>10123</v>
      </c>
      <c r="C16" s="31">
        <v>0</v>
      </c>
      <c r="D16" s="31">
        <v>0</v>
      </c>
      <c r="E16" s="31">
        <v>0</v>
      </c>
      <c r="F16" s="33">
        <f t="shared" si="4"/>
        <v>10123</v>
      </c>
      <c r="G16" s="33">
        <f t="shared" si="5"/>
        <v>10123</v>
      </c>
    </row>
    <row r="17" spans="1:7" ht="18" customHeight="1" x14ac:dyDescent="0.15">
      <c r="A17" s="6" t="s">
        <v>221</v>
      </c>
      <c r="B17" s="31">
        <v>211084424</v>
      </c>
      <c r="C17" s="31">
        <v>0</v>
      </c>
      <c r="D17" s="31">
        <v>0</v>
      </c>
      <c r="E17" s="31">
        <v>0</v>
      </c>
      <c r="F17" s="33">
        <f t="shared" si="4"/>
        <v>211084424</v>
      </c>
      <c r="G17" s="33">
        <f t="shared" si="5"/>
        <v>211084424</v>
      </c>
    </row>
    <row r="18" spans="1:7" ht="18" customHeight="1" x14ac:dyDescent="0.15">
      <c r="A18" s="6" t="s">
        <v>222</v>
      </c>
      <c r="B18" s="31">
        <v>401636130</v>
      </c>
      <c r="C18" s="31">
        <v>0</v>
      </c>
      <c r="D18" s="31">
        <v>0</v>
      </c>
      <c r="E18" s="31">
        <v>0</v>
      </c>
      <c r="F18" s="33">
        <f t="shared" si="4"/>
        <v>401636130</v>
      </c>
      <c r="G18" s="33">
        <f t="shared" si="5"/>
        <v>401636130</v>
      </c>
    </row>
    <row r="19" spans="1:7" ht="18" customHeight="1" x14ac:dyDescent="0.15">
      <c r="A19" s="6" t="s">
        <v>223</v>
      </c>
      <c r="B19" s="31">
        <v>148118517</v>
      </c>
      <c r="C19" s="31">
        <v>0</v>
      </c>
      <c r="D19" s="31">
        <v>0</v>
      </c>
      <c r="E19" s="31">
        <v>0</v>
      </c>
      <c r="F19" s="33">
        <f t="shared" si="0"/>
        <v>148118517</v>
      </c>
      <c r="G19" s="33">
        <f t="shared" si="1"/>
        <v>148118517</v>
      </c>
    </row>
    <row r="20" spans="1:7" ht="18" customHeight="1" x14ac:dyDescent="0.15">
      <c r="A20" s="6" t="s">
        <v>224</v>
      </c>
      <c r="B20" s="31">
        <v>598478447</v>
      </c>
      <c r="C20" s="31">
        <v>0</v>
      </c>
      <c r="D20" s="31">
        <v>0</v>
      </c>
      <c r="E20" s="31">
        <v>0</v>
      </c>
      <c r="F20" s="33">
        <f t="shared" si="0"/>
        <v>598478447</v>
      </c>
      <c r="G20" s="33">
        <f t="shared" si="1"/>
        <v>598478447</v>
      </c>
    </row>
    <row r="21" spans="1:7" ht="18" customHeight="1" x14ac:dyDescent="0.15">
      <c r="A21" s="6" t="s">
        <v>225</v>
      </c>
      <c r="B21" s="31">
        <v>1993934316</v>
      </c>
      <c r="C21" s="31">
        <v>0</v>
      </c>
      <c r="D21" s="31">
        <v>0</v>
      </c>
      <c r="E21" s="31">
        <v>0</v>
      </c>
      <c r="F21" s="33">
        <f t="shared" si="0"/>
        <v>1993934316</v>
      </c>
      <c r="G21" s="33">
        <f t="shared" si="1"/>
        <v>1993934316</v>
      </c>
    </row>
    <row r="22" spans="1:7" ht="18" customHeight="1" x14ac:dyDescent="0.15">
      <c r="A22" s="6" t="s">
        <v>226</v>
      </c>
      <c r="B22" s="31">
        <v>162008125</v>
      </c>
      <c r="C22" s="31">
        <v>0</v>
      </c>
      <c r="D22" s="31">
        <v>0</v>
      </c>
      <c r="E22" s="31">
        <v>0</v>
      </c>
      <c r="F22" s="33">
        <f t="shared" si="0"/>
        <v>162008125</v>
      </c>
      <c r="G22" s="33">
        <f t="shared" si="1"/>
        <v>162008125</v>
      </c>
    </row>
    <row r="23" spans="1:7" ht="18" customHeight="1" x14ac:dyDescent="0.15">
      <c r="A23" s="6" t="s">
        <v>176</v>
      </c>
      <c r="B23" s="31">
        <v>68983466</v>
      </c>
      <c r="C23" s="31">
        <v>0</v>
      </c>
      <c r="D23" s="31">
        <v>0</v>
      </c>
      <c r="E23" s="31">
        <v>0</v>
      </c>
      <c r="F23" s="33">
        <f t="shared" si="0"/>
        <v>68983466</v>
      </c>
      <c r="G23" s="33">
        <f t="shared" si="1"/>
        <v>68983466</v>
      </c>
    </row>
    <row r="24" spans="1:7" ht="18" customHeight="1" x14ac:dyDescent="0.15">
      <c r="A24" s="6" t="s">
        <v>227</v>
      </c>
      <c r="B24" s="31">
        <v>454352888</v>
      </c>
      <c r="C24" s="31">
        <v>0</v>
      </c>
      <c r="D24" s="31">
        <v>0</v>
      </c>
      <c r="E24" s="31">
        <v>0</v>
      </c>
      <c r="F24" s="33">
        <f t="shared" si="0"/>
        <v>454352888</v>
      </c>
      <c r="G24" s="33">
        <f t="shared" si="1"/>
        <v>454352888</v>
      </c>
    </row>
    <row r="25" spans="1:7" ht="18" customHeight="1" x14ac:dyDescent="0.15">
      <c r="A25" s="6" t="s">
        <v>228</v>
      </c>
      <c r="B25" s="31">
        <v>810611</v>
      </c>
      <c r="C25" s="31">
        <v>0</v>
      </c>
      <c r="D25" s="31">
        <v>0</v>
      </c>
      <c r="E25" s="31">
        <v>0</v>
      </c>
      <c r="F25" s="33">
        <f t="shared" si="0"/>
        <v>810611</v>
      </c>
      <c r="G25" s="33">
        <f t="shared" si="1"/>
        <v>810611</v>
      </c>
    </row>
    <row r="26" spans="1:7" ht="18" customHeight="1" x14ac:dyDescent="0.15">
      <c r="A26" s="6" t="s">
        <v>229</v>
      </c>
      <c r="B26" s="31">
        <v>1190291842</v>
      </c>
      <c r="C26" s="31">
        <v>3000000</v>
      </c>
      <c r="D26" s="31">
        <v>0</v>
      </c>
      <c r="E26" s="31">
        <v>0</v>
      </c>
      <c r="F26" s="33">
        <f t="shared" si="0"/>
        <v>1193291842</v>
      </c>
      <c r="G26" s="33">
        <f t="shared" si="1"/>
        <v>1193291842</v>
      </c>
    </row>
    <row r="27" spans="1:7" ht="18" customHeight="1" x14ac:dyDescent="0.15">
      <c r="A27" s="4" t="s">
        <v>10</v>
      </c>
      <c r="B27" s="31">
        <f>SUM(B6:B26)</f>
        <v>15566747126</v>
      </c>
      <c r="C27" s="31">
        <f>SUM(C6:C26)</f>
        <v>3000000</v>
      </c>
      <c r="D27" s="31">
        <f>SUM(D6:D26)</f>
        <v>0</v>
      </c>
      <c r="E27" s="31">
        <f>SUM(E6:E26)</f>
        <v>0</v>
      </c>
      <c r="F27" s="31">
        <f>SUM(F6:F26)</f>
        <v>15569747126</v>
      </c>
      <c r="G27" s="31">
        <f t="shared" ref="G27" si="6">F27</f>
        <v>15569747126</v>
      </c>
    </row>
  </sheetData>
  <phoneticPr fontId="6"/>
  <conditionalFormatting sqref="B6:G27">
    <cfRule type="expression" dxfId="38" priority="1" stopIfTrue="1">
      <formula>$G$4="（単位：百万円）"</formula>
    </cfRule>
    <cfRule type="expression" dxfId="37" priority="2" stopIfTrue="1">
      <formula>$G$4="（単位：円）"</formula>
    </cfRule>
    <cfRule type="expression" dxfId="36" priority="3" stopIfTrue="1">
      <formula>$G$4="（単位：千円）"</formula>
    </cfRule>
  </conditionalFormatting>
  <dataValidations count="1">
    <dataValidation type="list" allowBlank="1" showInputMessage="1" showErrorMessage="1" sqref="G4" xr:uid="{98EFAC58-5331-4879-857F-82E57D2A880A}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pageSetUpPr fitToPage="1"/>
  </sheetPr>
  <dimension ref="A1:F12"/>
  <sheetViews>
    <sheetView topLeftCell="A5" zoomScale="102" zoomScaleNormal="70" workbookViewId="0">
      <selection activeCell="B18" sqref="B18"/>
    </sheetView>
  </sheetViews>
  <sheetFormatPr defaultColWidth="8.875" defaultRowHeight="11.25" x14ac:dyDescent="0.15"/>
  <cols>
    <col min="1" max="1" width="30.875" style="5" customWidth="1"/>
    <col min="2" max="6" width="19.875" style="5" customWidth="1"/>
    <col min="7" max="16384" width="8.875" style="5"/>
  </cols>
  <sheetData>
    <row r="1" spans="1:6" ht="21" x14ac:dyDescent="0.2">
      <c r="A1" s="8" t="s">
        <v>32</v>
      </c>
    </row>
    <row r="2" spans="1:6" ht="13.5" x14ac:dyDescent="0.15">
      <c r="A2" s="9" t="str">
        <f>"自治体名："&amp;自治体名</f>
        <v>自治体名：笠間市</v>
      </c>
    </row>
    <row r="3" spans="1:6" ht="13.5" x14ac:dyDescent="0.15">
      <c r="A3" s="9" t="str">
        <f>"年度："&amp;年度</f>
        <v>年度：令和6年度</v>
      </c>
    </row>
    <row r="4" spans="1:6" ht="13.5" x14ac:dyDescent="0.15">
      <c r="F4" s="7" t="str">
        <f>単位</f>
        <v>（単位：円）</v>
      </c>
    </row>
    <row r="5" spans="1:6" ht="22.5" customHeight="1" x14ac:dyDescent="0.15">
      <c r="A5" s="42" t="s">
        <v>33</v>
      </c>
      <c r="B5" s="42" t="s">
        <v>34</v>
      </c>
      <c r="C5" s="42"/>
      <c r="D5" s="42" t="s">
        <v>35</v>
      </c>
      <c r="E5" s="42"/>
      <c r="F5" s="43" t="s">
        <v>36</v>
      </c>
    </row>
    <row r="6" spans="1:6" ht="22.5" customHeight="1" x14ac:dyDescent="0.15">
      <c r="A6" s="42"/>
      <c r="B6" s="2" t="s">
        <v>37</v>
      </c>
      <c r="C6" s="3" t="s">
        <v>38</v>
      </c>
      <c r="D6" s="2" t="s">
        <v>37</v>
      </c>
      <c r="E6" s="3" t="s">
        <v>38</v>
      </c>
      <c r="F6" s="42"/>
    </row>
    <row r="7" spans="1:6" ht="18" customHeight="1" x14ac:dyDescent="0.15">
      <c r="A7" s="6" t="s">
        <v>230</v>
      </c>
      <c r="B7" s="31">
        <v>506000</v>
      </c>
      <c r="C7" s="31">
        <v>0</v>
      </c>
      <c r="D7" s="31">
        <v>0</v>
      </c>
      <c r="E7" s="31">
        <v>0</v>
      </c>
      <c r="F7" s="31">
        <f>B7+D7</f>
        <v>506000</v>
      </c>
    </row>
    <row r="8" spans="1:6" ht="18" customHeight="1" x14ac:dyDescent="0.15">
      <c r="A8" s="6" t="s">
        <v>231</v>
      </c>
      <c r="B8" s="31">
        <v>2089916</v>
      </c>
      <c r="C8" s="31">
        <v>0</v>
      </c>
      <c r="D8" s="31">
        <v>0</v>
      </c>
      <c r="E8" s="31">
        <v>0</v>
      </c>
      <c r="F8" s="31">
        <f>B8+D8</f>
        <v>2089916</v>
      </c>
    </row>
    <row r="9" spans="1:6" ht="18" customHeight="1" x14ac:dyDescent="0.15">
      <c r="A9" s="6" t="s">
        <v>232</v>
      </c>
      <c r="B9" s="31">
        <v>620000</v>
      </c>
      <c r="C9" s="31">
        <v>0</v>
      </c>
      <c r="D9" s="31">
        <v>0</v>
      </c>
      <c r="E9" s="31">
        <v>0</v>
      </c>
      <c r="F9" s="31">
        <f>B9+D9</f>
        <v>620000</v>
      </c>
    </row>
    <row r="10" spans="1:6" ht="18" hidden="1" customHeight="1" x14ac:dyDescent="0.15">
      <c r="A10" s="6"/>
      <c r="B10" s="31"/>
      <c r="C10" s="31"/>
      <c r="D10" s="31"/>
      <c r="E10" s="31"/>
      <c r="F10" s="31">
        <f t="shared" ref="F10:F11" si="0">B10+D10</f>
        <v>0</v>
      </c>
    </row>
    <row r="11" spans="1:6" ht="18" hidden="1" customHeight="1" x14ac:dyDescent="0.15">
      <c r="A11" s="6"/>
      <c r="B11" s="31"/>
      <c r="C11" s="31"/>
      <c r="D11" s="31"/>
      <c r="E11" s="31"/>
      <c r="F11" s="31">
        <f t="shared" si="0"/>
        <v>0</v>
      </c>
    </row>
    <row r="12" spans="1:6" ht="18" customHeight="1" x14ac:dyDescent="0.15">
      <c r="A12" s="4" t="s">
        <v>10</v>
      </c>
      <c r="B12" s="31">
        <f>SUM(B7:B11)</f>
        <v>3215916</v>
      </c>
      <c r="C12" s="31">
        <f t="shared" ref="C12:F12" si="1">SUM(C7:C11)</f>
        <v>0</v>
      </c>
      <c r="D12" s="31">
        <f t="shared" si="1"/>
        <v>0</v>
      </c>
      <c r="E12" s="31">
        <f t="shared" si="1"/>
        <v>0</v>
      </c>
      <c r="F12" s="31">
        <f t="shared" si="1"/>
        <v>3215916</v>
      </c>
    </row>
  </sheetData>
  <mergeCells count="4">
    <mergeCell ref="A5:A6"/>
    <mergeCell ref="B5:C5"/>
    <mergeCell ref="D5:E5"/>
    <mergeCell ref="F5:F6"/>
  </mergeCells>
  <phoneticPr fontId="6"/>
  <conditionalFormatting sqref="B7:F12">
    <cfRule type="expression" dxfId="35" priority="1" stopIfTrue="1">
      <formula>$F$4="（単位：百万円）"</formula>
    </cfRule>
    <cfRule type="expression" dxfId="34" priority="2" stopIfTrue="1">
      <formula>$F$4="（単位：円）"</formula>
    </cfRule>
    <cfRule type="expression" dxfId="33" priority="3" stopIfTrue="1">
      <formula>$F$4="（単位：千円）"</formula>
    </cfRule>
  </conditionalFormatting>
  <dataValidations count="1">
    <dataValidation type="list" allowBlank="1" showInputMessage="1" showErrorMessage="1" sqref="F4" xr:uid="{D83237F2-40E7-4201-8B5B-5CB9694BDFEE}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scale="9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pageSetUpPr fitToPage="1"/>
  </sheetPr>
  <dimension ref="A1:C24"/>
  <sheetViews>
    <sheetView topLeftCell="A5" zoomScale="98" zoomScaleNormal="70" workbookViewId="0">
      <selection activeCell="C7" sqref="C7:C8"/>
    </sheetView>
  </sheetViews>
  <sheetFormatPr defaultColWidth="8.875" defaultRowHeight="11.25" x14ac:dyDescent="0.15"/>
  <cols>
    <col min="1" max="1" width="30.875" style="5" customWidth="1"/>
    <col min="2" max="3" width="19.875" style="5" customWidth="1"/>
    <col min="4" max="16384" width="8.875" style="5"/>
  </cols>
  <sheetData>
    <row r="1" spans="1:3" ht="21" x14ac:dyDescent="0.2">
      <c r="A1" s="8" t="s">
        <v>39</v>
      </c>
    </row>
    <row r="2" spans="1:3" ht="13.5" x14ac:dyDescent="0.15">
      <c r="A2" s="9" t="str">
        <f>"自治体名："&amp;自治体名</f>
        <v>自治体名：笠間市</v>
      </c>
    </row>
    <row r="3" spans="1:3" ht="13.5" x14ac:dyDescent="0.15">
      <c r="A3" s="9" t="str">
        <f>"年度："&amp;年度</f>
        <v>年度：令和6年度</v>
      </c>
    </row>
    <row r="4" spans="1:3" ht="13.5" x14ac:dyDescent="0.15">
      <c r="C4" s="7" t="str">
        <f>単位</f>
        <v>（単位：円）</v>
      </c>
    </row>
    <row r="5" spans="1:3" ht="22.5" customHeight="1" x14ac:dyDescent="0.15">
      <c r="A5" s="2" t="s">
        <v>33</v>
      </c>
      <c r="B5" s="2" t="s">
        <v>37</v>
      </c>
      <c r="C5" s="2" t="s">
        <v>40</v>
      </c>
    </row>
    <row r="6" spans="1:3" ht="18" customHeight="1" x14ac:dyDescent="0.15">
      <c r="A6" s="6" t="s">
        <v>41</v>
      </c>
      <c r="B6" s="31"/>
      <c r="C6" s="31"/>
    </row>
    <row r="7" spans="1:3" ht="18" customHeight="1" x14ac:dyDescent="0.15">
      <c r="A7" s="22" t="s">
        <v>233</v>
      </c>
      <c r="B7" s="31">
        <v>6426558</v>
      </c>
      <c r="C7" s="31">
        <v>759483.24510285875</v>
      </c>
    </row>
    <row r="8" spans="1:3" ht="18" customHeight="1" x14ac:dyDescent="0.15">
      <c r="A8" s="22" t="s">
        <v>234</v>
      </c>
      <c r="B8" s="31">
        <v>1353000</v>
      </c>
      <c r="C8" s="31">
        <v>159895.98640892495</v>
      </c>
    </row>
    <row r="9" spans="1:3" ht="18" hidden="1" customHeight="1" x14ac:dyDescent="0.15">
      <c r="A9" s="22"/>
      <c r="B9" s="31"/>
      <c r="C9" s="31"/>
    </row>
    <row r="10" spans="1:3" ht="18" hidden="1" customHeight="1" x14ac:dyDescent="0.15">
      <c r="A10" s="22"/>
      <c r="B10" s="31"/>
      <c r="C10" s="31"/>
    </row>
    <row r="11" spans="1:3" ht="18" customHeight="1" thickBot="1" x14ac:dyDescent="0.2">
      <c r="A11" s="12" t="s">
        <v>42</v>
      </c>
      <c r="B11" s="34">
        <f>SUM(B7:B8)</f>
        <v>7779558</v>
      </c>
      <c r="C11" s="34">
        <f>SUM(C7:C8)</f>
        <v>919379.23151178367</v>
      </c>
    </row>
    <row r="12" spans="1:3" ht="18" customHeight="1" thickTop="1" x14ac:dyDescent="0.15">
      <c r="A12" s="6" t="s">
        <v>43</v>
      </c>
      <c r="B12" s="31"/>
      <c r="C12" s="31"/>
    </row>
    <row r="13" spans="1:3" ht="18" customHeight="1" x14ac:dyDescent="0.15">
      <c r="A13" s="22" t="s">
        <v>235</v>
      </c>
      <c r="B13" s="31">
        <v>75520904</v>
      </c>
      <c r="C13" s="31">
        <v>8924973.7173493896</v>
      </c>
    </row>
    <row r="14" spans="1:3" ht="18" customHeight="1" x14ac:dyDescent="0.15">
      <c r="A14" s="22" t="s">
        <v>236</v>
      </c>
      <c r="B14" s="31">
        <v>3000601</v>
      </c>
      <c r="C14" s="31">
        <v>354607.58072033006</v>
      </c>
    </row>
    <row r="15" spans="1:3" ht="18" customHeight="1" x14ac:dyDescent="0.15">
      <c r="A15" s="22" t="s">
        <v>237</v>
      </c>
      <c r="B15" s="31">
        <v>139520591</v>
      </c>
      <c r="C15" s="31">
        <v>16488383.238951348</v>
      </c>
    </row>
    <row r="16" spans="1:3" ht="18" customHeight="1" x14ac:dyDescent="0.15">
      <c r="A16" s="22" t="s">
        <v>238</v>
      </c>
      <c r="B16" s="31">
        <v>10657178</v>
      </c>
      <c r="C16" s="31">
        <v>1259453.0588658489</v>
      </c>
    </row>
    <row r="17" spans="1:3" ht="18" customHeight="1" x14ac:dyDescent="0.15">
      <c r="A17" s="22" t="s">
        <v>239</v>
      </c>
      <c r="B17" s="31">
        <v>146860</v>
      </c>
      <c r="C17" s="31">
        <v>17355.746167047091</v>
      </c>
    </row>
    <row r="18" spans="1:3" ht="18" customHeight="1" x14ac:dyDescent="0.15">
      <c r="A18" s="22" t="s">
        <v>240</v>
      </c>
      <c r="B18" s="31">
        <v>229600</v>
      </c>
      <c r="C18" s="31">
        <v>27133.864360302414</v>
      </c>
    </row>
    <row r="19" spans="1:3" ht="18" customHeight="1" x14ac:dyDescent="0.15">
      <c r="A19" s="22" t="s">
        <v>241</v>
      </c>
      <c r="B19" s="31">
        <v>8470994</v>
      </c>
      <c r="C19" s="31">
        <v>1001092.3440458867</v>
      </c>
    </row>
    <row r="20" spans="1:3" ht="18" customHeight="1" x14ac:dyDescent="0.15">
      <c r="A20" s="22" t="s">
        <v>242</v>
      </c>
      <c r="B20" s="31">
        <v>247150</v>
      </c>
      <c r="C20" s="31">
        <v>29207.903208400439</v>
      </c>
    </row>
    <row r="21" spans="1:3" ht="18" customHeight="1" x14ac:dyDescent="0.15">
      <c r="A21" s="22" t="s">
        <v>243</v>
      </c>
      <c r="B21" s="31">
        <v>53206</v>
      </c>
      <c r="C21" s="31">
        <v>6287.8239858634597</v>
      </c>
    </row>
    <row r="22" spans="1:3" ht="18" customHeight="1" x14ac:dyDescent="0.15">
      <c r="A22" s="22" t="s">
        <v>244</v>
      </c>
      <c r="B22" s="31">
        <v>28194228</v>
      </c>
      <c r="C22" s="31">
        <v>3331961.4908337994</v>
      </c>
    </row>
    <row r="23" spans="1:3" ht="18" customHeight="1" thickBot="1" x14ac:dyDescent="0.2">
      <c r="A23" s="40" t="s">
        <v>42</v>
      </c>
      <c r="B23" s="41">
        <f>SUM(B13:B22)</f>
        <v>266041312</v>
      </c>
      <c r="C23" s="41">
        <f>SUM(C13:C22)</f>
        <v>31440456.768488217</v>
      </c>
    </row>
    <row r="24" spans="1:3" ht="18" customHeight="1" thickTop="1" x14ac:dyDescent="0.15">
      <c r="A24" s="4" t="s">
        <v>10</v>
      </c>
      <c r="B24" s="31">
        <f>SUM(B11,B23)</f>
        <v>273820870</v>
      </c>
      <c r="C24" s="31">
        <v>32359836</v>
      </c>
    </row>
  </sheetData>
  <phoneticPr fontId="6"/>
  <conditionalFormatting sqref="B6:C24">
    <cfRule type="expression" dxfId="32" priority="1" stopIfTrue="1">
      <formula>$C$4="（単位：百万円）"</formula>
    </cfRule>
    <cfRule type="expression" dxfId="31" priority="2" stopIfTrue="1">
      <formula>$C$4="（単位：円）"</formula>
    </cfRule>
    <cfRule type="expression" dxfId="30" priority="3" stopIfTrue="1">
      <formula>$C$4="（単位：千円）"</formula>
    </cfRule>
  </conditionalFormatting>
  <dataValidations count="1">
    <dataValidation type="list" allowBlank="1" showInputMessage="1" showErrorMessage="1" sqref="C4" xr:uid="{8D7A3315-E351-4959-BAF8-617EF1EAD5AC}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pageSetUpPr fitToPage="1"/>
  </sheetPr>
  <dimension ref="A1:C23"/>
  <sheetViews>
    <sheetView zoomScale="93" zoomScaleNormal="70" workbookViewId="0">
      <selection activeCell="C12" sqref="C12:C21"/>
    </sheetView>
  </sheetViews>
  <sheetFormatPr defaultColWidth="8.875" defaultRowHeight="11.25" x14ac:dyDescent="0.15"/>
  <cols>
    <col min="1" max="1" width="30.875" style="5" customWidth="1"/>
    <col min="2" max="3" width="19.875" style="5" customWidth="1"/>
    <col min="4" max="16384" width="8.875" style="5"/>
  </cols>
  <sheetData>
    <row r="1" spans="1:3" ht="21" x14ac:dyDescent="0.2">
      <c r="A1" s="8" t="s">
        <v>44</v>
      </c>
    </row>
    <row r="2" spans="1:3" ht="13.5" x14ac:dyDescent="0.15">
      <c r="A2" s="9" t="str">
        <f>"自治体名："&amp;自治体名</f>
        <v>自治体名：笠間市</v>
      </c>
    </row>
    <row r="3" spans="1:3" ht="13.5" x14ac:dyDescent="0.15">
      <c r="A3" s="9" t="str">
        <f>"年度："&amp;年度</f>
        <v>年度：令和6年度</v>
      </c>
    </row>
    <row r="4" spans="1:3" ht="13.5" x14ac:dyDescent="0.15">
      <c r="C4" s="7" t="str">
        <f>単位</f>
        <v>（単位：円）</v>
      </c>
    </row>
    <row r="5" spans="1:3" ht="22.5" customHeight="1" x14ac:dyDescent="0.15">
      <c r="A5" s="2" t="s">
        <v>33</v>
      </c>
      <c r="B5" s="2" t="s">
        <v>37</v>
      </c>
      <c r="C5" s="2" t="s">
        <v>40</v>
      </c>
    </row>
    <row r="6" spans="1:3" ht="18" customHeight="1" x14ac:dyDescent="0.15">
      <c r="A6" s="6" t="s">
        <v>41</v>
      </c>
      <c r="B6" s="31"/>
      <c r="C6" s="31"/>
    </row>
    <row r="7" spans="1:3" ht="18" customHeight="1" x14ac:dyDescent="0.15">
      <c r="A7" s="22"/>
      <c r="B7" s="31"/>
      <c r="C7" s="31"/>
    </row>
    <row r="8" spans="1:3" ht="18" hidden="1" customHeight="1" x14ac:dyDescent="0.15">
      <c r="A8" s="22"/>
      <c r="B8" s="31"/>
      <c r="C8" s="31"/>
    </row>
    <row r="9" spans="1:3" ht="18" hidden="1" customHeight="1" x14ac:dyDescent="0.15">
      <c r="A9" s="22"/>
      <c r="B9" s="31"/>
      <c r="C9" s="31"/>
    </row>
    <row r="10" spans="1:3" ht="18" customHeight="1" thickBot="1" x14ac:dyDescent="0.2">
      <c r="A10" s="12" t="s">
        <v>42</v>
      </c>
      <c r="B10" s="34">
        <f>SUM(B7:B7)</f>
        <v>0</v>
      </c>
      <c r="C10" s="34">
        <f>SUM(C7:C7)</f>
        <v>0</v>
      </c>
    </row>
    <row r="11" spans="1:3" ht="18" customHeight="1" thickTop="1" x14ac:dyDescent="0.15">
      <c r="A11" s="6" t="s">
        <v>43</v>
      </c>
      <c r="B11" s="31"/>
      <c r="C11" s="31"/>
    </row>
    <row r="12" spans="1:3" ht="18" customHeight="1" x14ac:dyDescent="0.15">
      <c r="A12" s="22" t="s">
        <v>235</v>
      </c>
      <c r="B12" s="31">
        <v>40614236</v>
      </c>
      <c r="C12" s="31">
        <v>4934018.1825464275</v>
      </c>
    </row>
    <row r="13" spans="1:3" ht="18" customHeight="1" x14ac:dyDescent="0.15">
      <c r="A13" s="22" t="s">
        <v>236</v>
      </c>
      <c r="B13" s="31">
        <v>2215100</v>
      </c>
      <c r="C13" s="31">
        <v>269101.29926261789</v>
      </c>
    </row>
    <row r="14" spans="1:3" ht="18" customHeight="1" x14ac:dyDescent="0.15">
      <c r="A14" s="22" t="s">
        <v>237</v>
      </c>
      <c r="B14" s="31">
        <v>62402817</v>
      </c>
      <c r="C14" s="31">
        <v>7581002.7232844485</v>
      </c>
    </row>
    <row r="15" spans="1:3" ht="18" customHeight="1" x14ac:dyDescent="0.15">
      <c r="A15" s="22" t="s">
        <v>238</v>
      </c>
      <c r="B15" s="31">
        <v>5618707</v>
      </c>
      <c r="C15" s="31">
        <v>682588.30476094363</v>
      </c>
    </row>
    <row r="16" spans="1:3" ht="18" customHeight="1" x14ac:dyDescent="0.15">
      <c r="A16" s="22" t="s">
        <v>245</v>
      </c>
      <c r="B16" s="31">
        <v>199000</v>
      </c>
      <c r="C16" s="31">
        <v>24175.503838770695</v>
      </c>
    </row>
    <row r="17" spans="1:3" ht="18" customHeight="1" x14ac:dyDescent="0.15">
      <c r="A17" s="22" t="s">
        <v>239</v>
      </c>
      <c r="B17" s="31">
        <v>444900</v>
      </c>
      <c r="C17" s="31">
        <v>54048.651547080823</v>
      </c>
    </row>
    <row r="18" spans="1:3" ht="18" customHeight="1" x14ac:dyDescent="0.15">
      <c r="A18" s="22" t="s">
        <v>241</v>
      </c>
      <c r="B18" s="31">
        <v>752230</v>
      </c>
      <c r="C18" s="31">
        <v>91384.619359992372</v>
      </c>
    </row>
    <row r="19" spans="1:3" ht="18" customHeight="1" x14ac:dyDescent="0.15">
      <c r="A19" s="22" t="s">
        <v>261</v>
      </c>
      <c r="B19" s="31">
        <v>7260000</v>
      </c>
      <c r="C19" s="31">
        <v>881980.69281143346</v>
      </c>
    </row>
    <row r="20" spans="1:3" ht="18" customHeight="1" x14ac:dyDescent="0.15">
      <c r="A20" s="22" t="s">
        <v>242</v>
      </c>
      <c r="B20" s="31">
        <v>3588030</v>
      </c>
      <c r="C20" s="31">
        <v>435891.62330967042</v>
      </c>
    </row>
    <row r="21" spans="1:3" ht="18" customHeight="1" x14ac:dyDescent="0.15">
      <c r="A21" s="22" t="s">
        <v>244</v>
      </c>
      <c r="B21" s="31">
        <v>10777915</v>
      </c>
      <c r="C21" s="31">
        <v>1309354.3992786144</v>
      </c>
    </row>
    <row r="22" spans="1:3" ht="18" customHeight="1" thickBot="1" x14ac:dyDescent="0.2">
      <c r="A22" s="12" t="s">
        <v>42</v>
      </c>
      <c r="B22" s="34">
        <f>SUM(B12:B21)</f>
        <v>133872935</v>
      </c>
      <c r="C22" s="34">
        <f>SUM(C12:C21)</f>
        <v>16263545.999999998</v>
      </c>
    </row>
    <row r="23" spans="1:3" ht="18" customHeight="1" thickTop="1" x14ac:dyDescent="0.15">
      <c r="A23" s="4" t="s">
        <v>10</v>
      </c>
      <c r="B23" s="31">
        <f>SUM(B10,B22)</f>
        <v>133872935</v>
      </c>
      <c r="C23" s="31">
        <v>16263546</v>
      </c>
    </row>
  </sheetData>
  <phoneticPr fontId="6"/>
  <conditionalFormatting sqref="B6:C23">
    <cfRule type="expression" dxfId="29" priority="1" stopIfTrue="1">
      <formula>$C$4="（単位：百万円）"</formula>
    </cfRule>
    <cfRule type="expression" dxfId="28" priority="2" stopIfTrue="1">
      <formula>$C$4="（単位：円）"</formula>
    </cfRule>
    <cfRule type="expression" dxfId="27" priority="3" stopIfTrue="1">
      <formula>$C$4="（単位：千円）"</formula>
    </cfRule>
  </conditionalFormatting>
  <dataValidations count="1">
    <dataValidation type="list" allowBlank="1" showInputMessage="1" showErrorMessage="1" sqref="C4" xr:uid="{FA8D1F03-2AF3-4C01-AA1B-C0AE3A65CF23}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pageSetUpPr fitToPage="1"/>
  </sheetPr>
  <dimension ref="A1:K19"/>
  <sheetViews>
    <sheetView topLeftCell="A3" zoomScale="91" zoomScaleNormal="70" workbookViewId="0">
      <selection activeCell="D23" sqref="D23"/>
    </sheetView>
  </sheetViews>
  <sheetFormatPr defaultColWidth="8.875" defaultRowHeight="11.25" x14ac:dyDescent="0.15"/>
  <cols>
    <col min="1" max="1" width="20.875" style="5" customWidth="1"/>
    <col min="2" max="2" width="14.875" style="5" customWidth="1"/>
    <col min="3" max="3" width="16.875" style="5" customWidth="1"/>
    <col min="4" max="11" width="14.875" style="5" customWidth="1"/>
    <col min="12" max="16384" width="8.875" style="5"/>
  </cols>
  <sheetData>
    <row r="1" spans="1:11" ht="21" x14ac:dyDescent="0.2">
      <c r="A1" s="8" t="s">
        <v>45</v>
      </c>
    </row>
    <row r="2" spans="1:11" ht="13.5" x14ac:dyDescent="0.15">
      <c r="A2" s="9" t="str">
        <f>"自治体名："&amp;自治体名</f>
        <v>自治体名：笠間市</v>
      </c>
    </row>
    <row r="3" spans="1:11" ht="13.5" x14ac:dyDescent="0.15">
      <c r="A3" s="9" t="str">
        <f>"年度："&amp;年度</f>
        <v>年度：令和6年度</v>
      </c>
    </row>
    <row r="4" spans="1:11" ht="13.5" x14ac:dyDescent="0.15">
      <c r="K4" s="7" t="str">
        <f>単位</f>
        <v>（単位：円）</v>
      </c>
    </row>
    <row r="5" spans="1:11" ht="22.5" customHeight="1" x14ac:dyDescent="0.15">
      <c r="A5" s="42" t="s">
        <v>26</v>
      </c>
      <c r="B5" s="44" t="s">
        <v>46</v>
      </c>
      <c r="C5" s="15"/>
      <c r="D5" s="42" t="s">
        <v>47</v>
      </c>
      <c r="E5" s="43" t="s">
        <v>48</v>
      </c>
      <c r="F5" s="42" t="s">
        <v>49</v>
      </c>
      <c r="G5" s="43" t="s">
        <v>50</v>
      </c>
      <c r="H5" s="44" t="s">
        <v>51</v>
      </c>
      <c r="I5" s="17"/>
      <c r="J5" s="18"/>
      <c r="K5" s="42" t="s">
        <v>30</v>
      </c>
    </row>
    <row r="6" spans="1:11" ht="22.5" customHeight="1" x14ac:dyDescent="0.15">
      <c r="A6" s="42"/>
      <c r="B6" s="42"/>
      <c r="C6" s="13" t="s">
        <v>52</v>
      </c>
      <c r="D6" s="42"/>
      <c r="E6" s="42"/>
      <c r="F6" s="42"/>
      <c r="G6" s="42"/>
      <c r="H6" s="42"/>
      <c r="I6" s="2" t="s">
        <v>53</v>
      </c>
      <c r="J6" s="2" t="s">
        <v>54</v>
      </c>
      <c r="K6" s="42"/>
    </row>
    <row r="7" spans="1:11" ht="18" customHeight="1" x14ac:dyDescent="0.15">
      <c r="A7" s="6" t="s">
        <v>55</v>
      </c>
      <c r="B7" s="31"/>
      <c r="C7" s="35"/>
      <c r="D7" s="31"/>
      <c r="E7" s="31"/>
      <c r="F7" s="31"/>
      <c r="G7" s="31"/>
      <c r="H7" s="31"/>
      <c r="I7" s="31"/>
      <c r="J7" s="31"/>
      <c r="K7" s="31"/>
    </row>
    <row r="8" spans="1:11" ht="18" customHeight="1" x14ac:dyDescent="0.15">
      <c r="A8" s="22" t="s">
        <v>149</v>
      </c>
      <c r="B8" s="33">
        <v>260624836</v>
      </c>
      <c r="C8" s="36">
        <v>19904288</v>
      </c>
      <c r="D8" s="33">
        <v>181724836</v>
      </c>
      <c r="E8" s="33">
        <v>78900000</v>
      </c>
      <c r="F8" s="33"/>
      <c r="G8" s="33"/>
      <c r="H8" s="33"/>
      <c r="I8" s="33"/>
      <c r="J8" s="33"/>
      <c r="K8" s="33"/>
    </row>
    <row r="9" spans="1:11" ht="18" customHeight="1" x14ac:dyDescent="0.15">
      <c r="A9" s="22" t="s">
        <v>150</v>
      </c>
      <c r="B9" s="33">
        <v>48797591</v>
      </c>
      <c r="C9" s="36">
        <v>9384545</v>
      </c>
      <c r="D9" s="33">
        <v>48797591</v>
      </c>
      <c r="E9" s="33"/>
      <c r="F9" s="33"/>
      <c r="G9" s="33"/>
      <c r="H9" s="33"/>
      <c r="I9" s="33"/>
      <c r="J9" s="33"/>
      <c r="K9" s="33"/>
    </row>
    <row r="10" spans="1:11" ht="18" customHeight="1" x14ac:dyDescent="0.15">
      <c r="A10" s="22" t="s">
        <v>151</v>
      </c>
      <c r="B10" s="33">
        <v>25279843</v>
      </c>
      <c r="C10" s="36">
        <v>8518793</v>
      </c>
      <c r="D10" s="33">
        <v>25279843</v>
      </c>
      <c r="E10" s="33"/>
      <c r="F10" s="33"/>
      <c r="G10" s="33"/>
      <c r="H10" s="33"/>
      <c r="I10" s="33"/>
      <c r="J10" s="33"/>
      <c r="K10" s="33"/>
    </row>
    <row r="11" spans="1:11" ht="18" customHeight="1" x14ac:dyDescent="0.15">
      <c r="A11" s="22" t="s">
        <v>152</v>
      </c>
      <c r="B11" s="33">
        <v>371753393</v>
      </c>
      <c r="C11" s="36">
        <v>78992015</v>
      </c>
      <c r="D11" s="33">
        <v>348185393</v>
      </c>
      <c r="E11" s="33"/>
      <c r="F11" s="33">
        <v>23568000</v>
      </c>
      <c r="G11" s="33"/>
      <c r="H11" s="33"/>
      <c r="I11" s="33"/>
      <c r="J11" s="33"/>
      <c r="K11" s="33"/>
    </row>
    <row r="12" spans="1:11" ht="18" customHeight="1" x14ac:dyDescent="0.15">
      <c r="A12" s="22" t="s">
        <v>153</v>
      </c>
      <c r="B12" s="33">
        <v>13680994488</v>
      </c>
      <c r="C12" s="36">
        <v>1617223077</v>
      </c>
      <c r="D12" s="33"/>
      <c r="E12" s="33">
        <v>4380256486</v>
      </c>
      <c r="F12" s="33">
        <v>8283442000</v>
      </c>
      <c r="G12" s="33">
        <v>148556002</v>
      </c>
      <c r="H12" s="33"/>
      <c r="I12" s="33"/>
      <c r="J12" s="33"/>
      <c r="K12" s="33">
        <v>868740000</v>
      </c>
    </row>
    <row r="13" spans="1:11" ht="18" customHeight="1" x14ac:dyDescent="0.15">
      <c r="A13" s="22" t="s">
        <v>30</v>
      </c>
      <c r="B13" s="33">
        <v>611315353</v>
      </c>
      <c r="C13" s="36">
        <v>57027975</v>
      </c>
      <c r="D13" s="33">
        <v>536274027</v>
      </c>
      <c r="E13" s="33">
        <v>75041326</v>
      </c>
      <c r="F13" s="33"/>
      <c r="G13" s="33"/>
      <c r="H13" s="33"/>
      <c r="I13" s="33"/>
      <c r="J13" s="33"/>
      <c r="K13" s="33"/>
    </row>
    <row r="14" spans="1:11" ht="18" customHeight="1" x14ac:dyDescent="0.15">
      <c r="A14" s="6" t="s">
        <v>57</v>
      </c>
      <c r="B14" s="33"/>
      <c r="C14" s="36"/>
      <c r="D14" s="33"/>
      <c r="E14" s="33"/>
      <c r="F14" s="33"/>
      <c r="G14" s="33"/>
      <c r="H14" s="33"/>
      <c r="I14" s="33"/>
      <c r="J14" s="33"/>
      <c r="K14" s="33"/>
    </row>
    <row r="15" spans="1:11" ht="18" customHeight="1" x14ac:dyDescent="0.15">
      <c r="A15" s="22" t="s">
        <v>154</v>
      </c>
      <c r="B15" s="33">
        <v>11886634776</v>
      </c>
      <c r="C15" s="36">
        <v>1202989634</v>
      </c>
      <c r="D15" s="33">
        <v>9794219523</v>
      </c>
      <c r="E15" s="33">
        <v>2092415253</v>
      </c>
      <c r="F15" s="33">
        <v>1476493</v>
      </c>
      <c r="G15" s="33"/>
      <c r="H15" s="33"/>
      <c r="I15" s="33"/>
      <c r="J15" s="33"/>
      <c r="K15" s="33"/>
    </row>
    <row r="16" spans="1:11" ht="18" customHeight="1" x14ac:dyDescent="0.15">
      <c r="A16" s="22" t="s">
        <v>155</v>
      </c>
      <c r="B16" s="33">
        <v>13986852</v>
      </c>
      <c r="C16" s="36">
        <v>9432611</v>
      </c>
      <c r="D16" s="33">
        <v>13986852</v>
      </c>
      <c r="E16" s="33"/>
      <c r="F16" s="33"/>
      <c r="G16" s="33"/>
      <c r="H16" s="33"/>
      <c r="I16" s="33"/>
      <c r="J16" s="33"/>
      <c r="K16" s="33"/>
    </row>
    <row r="17" spans="1:11" ht="18" customHeight="1" x14ac:dyDescent="0.15">
      <c r="A17" s="22" t="s">
        <v>156</v>
      </c>
      <c r="B17" s="33"/>
      <c r="C17" s="36"/>
      <c r="D17" s="33"/>
      <c r="E17" s="33"/>
      <c r="F17" s="33"/>
      <c r="G17" s="33"/>
      <c r="H17" s="33"/>
      <c r="I17" s="33"/>
      <c r="J17" s="33"/>
      <c r="K17" s="33"/>
    </row>
    <row r="18" spans="1:11" ht="18" customHeight="1" x14ac:dyDescent="0.15">
      <c r="A18" s="22" t="s">
        <v>157</v>
      </c>
      <c r="B18" s="33">
        <v>229231359</v>
      </c>
      <c r="C18" s="36">
        <v>56141854</v>
      </c>
      <c r="D18" s="33">
        <v>169415464</v>
      </c>
      <c r="E18" s="33">
        <v>59815895</v>
      </c>
      <c r="F18" s="33"/>
      <c r="G18" s="33"/>
      <c r="H18" s="33"/>
      <c r="I18" s="33"/>
      <c r="J18" s="33"/>
      <c r="K18" s="33"/>
    </row>
    <row r="19" spans="1:11" ht="18" customHeight="1" x14ac:dyDescent="0.15">
      <c r="A19" s="4" t="s">
        <v>58</v>
      </c>
      <c r="B19" s="31">
        <f t="shared" ref="B19:K19" si="0">SUM(B8:B18)</f>
        <v>27128618491</v>
      </c>
      <c r="C19" s="35">
        <f t="shared" si="0"/>
        <v>3059614792</v>
      </c>
      <c r="D19" s="31">
        <f>SUM(D8:D18)</f>
        <v>11117883529</v>
      </c>
      <c r="E19" s="31">
        <f t="shared" si="0"/>
        <v>6686428960</v>
      </c>
      <c r="F19" s="31">
        <f t="shared" si="0"/>
        <v>8308486493</v>
      </c>
      <c r="G19" s="31">
        <f t="shared" si="0"/>
        <v>148556002</v>
      </c>
      <c r="H19" s="31">
        <f t="shared" si="0"/>
        <v>0</v>
      </c>
      <c r="I19" s="31">
        <f t="shared" si="0"/>
        <v>0</v>
      </c>
      <c r="J19" s="31">
        <f t="shared" si="0"/>
        <v>0</v>
      </c>
      <c r="K19" s="31">
        <f t="shared" si="0"/>
        <v>868740000</v>
      </c>
    </row>
  </sheetData>
  <mergeCells count="8">
    <mergeCell ref="G5:G6"/>
    <mergeCell ref="H5:H6"/>
    <mergeCell ref="K5:K6"/>
    <mergeCell ref="A5:A6"/>
    <mergeCell ref="B5:B6"/>
    <mergeCell ref="D5:D6"/>
    <mergeCell ref="E5:E6"/>
    <mergeCell ref="F5:F6"/>
  </mergeCells>
  <phoneticPr fontId="6"/>
  <conditionalFormatting sqref="B7:K19">
    <cfRule type="expression" dxfId="26" priority="1" stopIfTrue="1">
      <formula>$K$4="（単位：百万円）"</formula>
    </cfRule>
    <cfRule type="expression" dxfId="25" priority="2" stopIfTrue="1">
      <formula>$K$4="（単位：円）"</formula>
    </cfRule>
    <cfRule type="expression" dxfId="24" priority="3" stopIfTrue="1">
      <formula>$K$4="（単位：千円）"</formula>
    </cfRule>
  </conditionalFormatting>
  <dataValidations disablePrompts="1" count="1">
    <dataValidation type="list" allowBlank="1" showInputMessage="1" showErrorMessage="1" sqref="K4" xr:uid="{3138D2DB-A0E7-430A-AE74-5BADB91E8E89}">
      <formula1>"（単位：円）,（単位：千円）,（単位：百万円）"</formula1>
    </dataValidation>
  </dataValidations>
  <pageMargins left="0.39370078740157483" right="0.39370078740157483" top="0.39370078740157483" bottom="0.39370078740157483" header="0.19685039370078741" footer="0.19685039370078741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5</vt:i4>
      </vt:variant>
    </vt:vector>
  </HeadingPairs>
  <TitlesOfParts>
    <vt:vector size="22" baseType="lpstr">
      <vt:lpstr>設定</vt:lpstr>
      <vt:lpstr>有形固定資産の明細</vt:lpstr>
      <vt:lpstr>有形固定資産に係る行政目的別の明細</vt:lpstr>
      <vt:lpstr>投資及び出資金の明細</vt:lpstr>
      <vt:lpstr>基金の明細</vt:lpstr>
      <vt:lpstr>貸付金の明細</vt:lpstr>
      <vt:lpstr>長期延滞債権の明細</vt:lpstr>
      <vt:lpstr>未収金の明細</vt:lpstr>
      <vt:lpstr>地方債等（借入先別）の明細</vt:lpstr>
      <vt:lpstr>地方債等（利率別）の明細</vt:lpstr>
      <vt:lpstr>地方債等（返済期間別）の明細</vt:lpstr>
      <vt:lpstr>特定の契約条項が付された地方債等の概要</vt:lpstr>
      <vt:lpstr>引当金の明細</vt:lpstr>
      <vt:lpstr>補助金等の明細</vt:lpstr>
      <vt:lpstr>財源の明細</vt:lpstr>
      <vt:lpstr>財源情報の明細</vt:lpstr>
      <vt:lpstr>資金の明細</vt:lpstr>
      <vt:lpstr>有形固定資産に係る行政目的別の明細!Print_Titles</vt:lpstr>
      <vt:lpstr>有形固定資産の明細!Print_Titles</vt:lpstr>
      <vt:lpstr>自治体名</vt:lpstr>
      <vt:lpstr>単位</vt:lpstr>
      <vt:lpstr>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2024-03-13T13:04:17Z</dcterms:created>
  <dcterms:modified xsi:type="dcterms:W3CDTF">2025-10-29T17:58:39Z</dcterms:modified>
</cp:coreProperties>
</file>