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10" yWindow="-110" windowWidth="19420" windowHeight="10300" activeTab="1"/>
  </bookViews>
  <sheets>
    <sheet name="設定" sheetId="16" r:id="rId1"/>
    <sheet name="有形固定資産の明細" sheetId="15" r:id="rId2"/>
    <sheet name="有形固定資産に係る行政目的別の明細" sheetId="14" r:id="rId3"/>
    <sheet name="投資及び出資金の明細" sheetId="1" r:id="rId4"/>
    <sheet name="基金の明細" sheetId="2" r:id="rId5"/>
    <sheet name="貸付金の明細" sheetId="3" r:id="rId6"/>
    <sheet name="長期延滞債権の明細" sheetId="4" r:id="rId7"/>
    <sheet name="未収金の明細" sheetId="5" r:id="rId8"/>
    <sheet name="地方債等（借入先別）の明細" sheetId="6" r:id="rId9"/>
    <sheet name="地方債等（利率別）の明細" sheetId="7" r:id="rId10"/>
    <sheet name="地方債等（返済期間別）の明細" sheetId="8" r:id="rId11"/>
    <sheet name="特定の契約条項が付された地方債等の概要" sheetId="9" r:id="rId12"/>
    <sheet name="引当金の明細" sheetId="10" r:id="rId13"/>
    <sheet name="補助金等の明細" sheetId="11" r:id="rId14"/>
    <sheet name="財源の明細" sheetId="12" r:id="rId15"/>
    <sheet name="財源情報の明細" sheetId="17" r:id="rId16"/>
    <sheet name="資金の明細" sheetId="13" r:id="rId17"/>
  </sheets>
  <externalReferences>
    <externalReference r:id="rId18"/>
  </externalReferences>
  <definedNames>
    <definedName name="自治体名">設定!$B$1</definedName>
    <definedName name="年度">設定!$B$2</definedName>
    <definedName name="単位">設定!$B$3</definedName>
    <definedName name="X33Y02_13">'[1]13'!$Y$45</definedName>
    <definedName name="X12Y10_13">'[1]13'!$AG$24</definedName>
    <definedName name="X12Y01_13">'[1]13'!$U$24</definedName>
    <definedName name="X12Y03_13">'[1]13'!$Z$24</definedName>
    <definedName name="X33Y03_13">'[1]13'!$Z$45</definedName>
    <definedName name="X33Y10_13">'[1]13'!$AG$45</definedName>
    <definedName name="X34Y02_13">'[1]13'!$Y$46</definedName>
    <definedName name="X34Y03_13">'[1]13'!$Z$46</definedName>
    <definedName name="X34Y10_13">'[1]13'!$AG$46</definedName>
    <definedName name="X35Y02_13">'[1]13'!$Y$47</definedName>
    <definedName name="X35Y03_13">'[1]13'!$Z$47</definedName>
    <definedName name="X35Y10_13">'[1]13'!$AG$47</definedName>
    <definedName name="_xlnm.Print_Titles" localSheetId="2">有形固定資産に係る行政目的別の明細!$1:$5</definedName>
    <definedName name="_xlnm.Print_Titles" localSheetId="1">有形固定資産の明細!$1:$5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<sst xmlns="http://schemas.openxmlformats.org/spreadsheetml/2006/main" xmlns:r="http://schemas.openxmlformats.org/officeDocument/2006/relationships" count="266" uniqueCount="266">
  <si>
    <t>短期貸付金</t>
  </si>
  <si>
    <t>投資及び出資金の明細</t>
  </si>
  <si>
    <t>長期貸付金</t>
  </si>
  <si>
    <t>環境性能割交付金</t>
  </si>
  <si>
    <t>貸借対照表計上額_x000d_
(A) X (B)_x000d_
(C)</t>
  </si>
  <si>
    <t>教育振興基金</t>
    <rPh sb="0" eb="6">
      <t>キョウイクシンコウキキン</t>
    </rPh>
    <phoneticPr fontId="11"/>
  </si>
  <si>
    <t>資本金_x000d_
(E)</t>
  </si>
  <si>
    <t>投資損失引当金_x000d_
計上額_x000d_
(H)</t>
  </si>
  <si>
    <t>産業振興</t>
  </si>
  <si>
    <t>市場価格のあるもの</t>
  </si>
  <si>
    <t>銘柄名</t>
  </si>
  <si>
    <t>2.0%超_x000d_
2.5%以下</t>
  </si>
  <si>
    <t>茨城県環境保全事業団</t>
    <rPh sb="0" eb="2">
      <t>イバラキ</t>
    </rPh>
    <rPh sb="2" eb="3">
      <t>ケン</t>
    </rPh>
    <rPh sb="3" eb="5">
      <t>カンキョウ</t>
    </rPh>
    <rPh sb="5" eb="7">
      <t>ホゼン</t>
    </rPh>
    <rPh sb="7" eb="10">
      <t>ジギョウダン</t>
    </rPh>
    <phoneticPr fontId="11"/>
  </si>
  <si>
    <t>一般単独事業</t>
  </si>
  <si>
    <t>株数・口数など_x000d_
(A)</t>
  </si>
  <si>
    <t>　合計</t>
  </si>
  <si>
    <t>【貸付金】</t>
  </si>
  <si>
    <t>政府資金</t>
  </si>
  <si>
    <t>相手先名</t>
  </si>
  <si>
    <t>取得原価_x000d_
(A) X (D)_x000d_
(E)</t>
  </si>
  <si>
    <t>時価単価_x000d_
(B)</t>
  </si>
  <si>
    <t>笠間市水道事業会計</t>
    <rPh sb="0" eb="2">
      <t>カサマ</t>
    </rPh>
    <rPh sb="2" eb="3">
      <t>シ</t>
    </rPh>
    <rPh sb="3" eb="5">
      <t>スイドウ</t>
    </rPh>
    <rPh sb="5" eb="7">
      <t>ジギョウ</t>
    </rPh>
    <rPh sb="7" eb="9">
      <t>カイケイ</t>
    </rPh>
    <phoneticPr fontId="11"/>
  </si>
  <si>
    <t>有価証券</t>
  </si>
  <si>
    <t>取得単価_x000d_
(D)</t>
  </si>
  <si>
    <t>評価差額_x000d_
(C) - (E)_x000d_
(F)</t>
  </si>
  <si>
    <t>前年度末残高_x000d_
(A)</t>
  </si>
  <si>
    <t>3.5%超_x000d_
4.0%以下</t>
  </si>
  <si>
    <t>うち1年内償還予定</t>
  </si>
  <si>
    <t>現金預金</t>
  </si>
  <si>
    <t>他団体への公共施設等整備補助金等_x000d_
(所有外資産分)</t>
  </si>
  <si>
    <t>(参考)財産に関する_x000d_
調書記載額</t>
  </si>
  <si>
    <t>合計</t>
  </si>
  <si>
    <t>市場価格のないもののうち連結対象団体に対するもの</t>
  </si>
  <si>
    <t>強制評価減_x000d_
(H)</t>
  </si>
  <si>
    <t>リバーフロント研究所</t>
    <rPh sb="7" eb="10">
      <t>ケンキュウジョ</t>
    </rPh>
    <phoneticPr fontId="11"/>
  </si>
  <si>
    <t>出資金額_x000d_
(貸借対照表計上額)_x000d_
(A)</t>
  </si>
  <si>
    <t>児童クラブ保護者負担金</t>
  </si>
  <si>
    <t>資産_x000d_
(B)</t>
  </si>
  <si>
    <t>特定の契約条項が付された地方債等の概要</t>
  </si>
  <si>
    <t>負債_x000d_
(C)</t>
  </si>
  <si>
    <t>貸付金の明細</t>
  </si>
  <si>
    <t>合計_x000d_
(貸借対照表計上額)</t>
  </si>
  <si>
    <t>うち住民公募債</t>
  </si>
  <si>
    <t>純資産額_x000d_
(B) - (C)_x000d_
(D)</t>
  </si>
  <si>
    <t>出資割合(%)_x000d_
(A) / (E)_x000d_
(F)</t>
  </si>
  <si>
    <t>茨城県国際交流協会</t>
    <rPh sb="3" eb="5">
      <t>コクサイ</t>
    </rPh>
    <rPh sb="5" eb="7">
      <t>コウリュウ</t>
    </rPh>
    <rPh sb="7" eb="9">
      <t>キョウカイ</t>
    </rPh>
    <phoneticPr fontId="11"/>
  </si>
  <si>
    <t>【出捐金等】</t>
    <rPh sb="1" eb="3">
      <t>シュツエン</t>
    </rPh>
    <rPh sb="3" eb="4">
      <t>キン</t>
    </rPh>
    <rPh sb="4" eb="5">
      <t>ナド</t>
    </rPh>
    <phoneticPr fontId="3"/>
  </si>
  <si>
    <t>実質価額_x000d_
(D) X (F)_x000d_
(G)</t>
  </si>
  <si>
    <t>地方債等（借入先別）の明細</t>
  </si>
  <si>
    <t>市場価格のないもののうち連結対象団体以外に対するもの</t>
  </si>
  <si>
    <t>1.5%以下</t>
  </si>
  <si>
    <t>環境衛生</t>
  </si>
  <si>
    <t>出資金額_x000d_
(A)</t>
  </si>
  <si>
    <t>交通安全対策特別交付金</t>
  </si>
  <si>
    <t>地方公共団体_x000d_
金融機構</t>
  </si>
  <si>
    <t>貸借対照表計上額_x000d_
(A) - (H)_x000d_
(I)</t>
  </si>
  <si>
    <t>基金の明細</t>
  </si>
  <si>
    <t>市中銀行</t>
  </si>
  <si>
    <t>種類</t>
  </si>
  <si>
    <t>土地</t>
  </si>
  <si>
    <t>その他</t>
  </si>
  <si>
    <t>相手先名または種別</t>
  </si>
  <si>
    <t>市場公募債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</si>
  <si>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</si>
  <si>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</si>
  <si>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</si>
  <si>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</si>
  <si>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</si>
  <si>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　その他</t>
  </si>
  <si>
    <t>小計</t>
  </si>
  <si>
    <t>【未収金】</t>
  </si>
  <si>
    <t>金額</t>
  </si>
  <si>
    <t>地方債等残高</t>
  </si>
  <si>
    <t>未収金の明細</t>
  </si>
  <si>
    <t>その他の_x000d_
金融機関</t>
  </si>
  <si>
    <t>【通常分】</t>
  </si>
  <si>
    <t>うち共同発行債</t>
  </si>
  <si>
    <t>株式会社　道の駅笠間</t>
    <rPh sb="0" eb="4">
      <t>カブシキガイシャ</t>
    </rPh>
    <rPh sb="5" eb="6">
      <t>ミチ</t>
    </rPh>
    <rPh sb="7" eb="8">
      <t>エキ</t>
    </rPh>
    <rPh sb="8" eb="10">
      <t>カサマ</t>
    </rPh>
    <phoneticPr fontId="11"/>
  </si>
  <si>
    <t>【特別分】</t>
  </si>
  <si>
    <t>1.5%超_x000d_
2.0%以下</t>
  </si>
  <si>
    <t>2.5%超_x000d_
3.0%以下</t>
  </si>
  <si>
    <t>3.0%超_x000d_
3.5%以下</t>
  </si>
  <si>
    <t>年度</t>
    <rPh sb="0" eb="2">
      <t>ネンド</t>
    </rPh>
    <phoneticPr fontId="3"/>
  </si>
  <si>
    <t>物品</t>
  </si>
  <si>
    <t>4.0%超</t>
  </si>
  <si>
    <t>(参考)_x000d_
加重平均_x000d_
利率</t>
  </si>
  <si>
    <t>笠間商業開発株式会社</t>
  </si>
  <si>
    <t>　建物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</si>
  <si>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</si>
  <si>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</si>
  <si>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</si>
  <si>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</si>
  <si>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</si>
  <si>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</si>
  <si>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</si>
  <si>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</si>
  <si>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補助金等の明細</t>
  </si>
  <si>
    <t>15年超_x000d_
20年以内</t>
  </si>
  <si>
    <t>20年超</t>
  </si>
  <si>
    <t>特定の契約条項が_x000d_
付された地方債等残高</t>
  </si>
  <si>
    <t>臨時的
補助金</t>
    <rPh sb="0" eb="2">
      <t>リンジ</t>
    </rPh>
    <phoneticPr fontId="3"/>
  </si>
  <si>
    <t>契約条項の概要</t>
  </si>
  <si>
    <t>引当金の明細</t>
  </si>
  <si>
    <t>区分</t>
  </si>
  <si>
    <t>合併処理浄化槽設置整備事業補助金</t>
    <rPh sb="0" eb="2">
      <t>ガッペイ</t>
    </rPh>
    <rPh sb="2" eb="4">
      <t>ショリ</t>
    </rPh>
    <rPh sb="4" eb="7">
      <t>ジョウカソウ</t>
    </rPh>
    <rPh sb="7" eb="9">
      <t>セッチ</t>
    </rPh>
    <rPh sb="9" eb="11">
      <t>セイビ</t>
    </rPh>
    <rPh sb="11" eb="13">
      <t>ジギョウ</t>
    </rPh>
    <rPh sb="13" eb="16">
      <t>ホジョキン</t>
    </rPh>
    <phoneticPr fontId="3"/>
  </si>
  <si>
    <t>前年度末残高</t>
  </si>
  <si>
    <t>本年度増加額</t>
  </si>
  <si>
    <t>本年度減少額</t>
  </si>
  <si>
    <t>本年度末残高</t>
  </si>
  <si>
    <t>目的使用</t>
  </si>
  <si>
    <t>名称</t>
  </si>
  <si>
    <t>-</t>
  </si>
  <si>
    <t>相手先</t>
  </si>
  <si>
    <t>支出目的</t>
  </si>
  <si>
    <t>計</t>
  </si>
  <si>
    <t>その他の補助金等</t>
  </si>
  <si>
    <t>中小企業事業継続応援貸付金</t>
  </si>
  <si>
    <t>財源の明細</t>
  </si>
  <si>
    <t>会計</t>
  </si>
  <si>
    <t>財源の内容</t>
  </si>
  <si>
    <t>一般会計</t>
  </si>
  <si>
    <t>税収等</t>
  </si>
  <si>
    <t>短期投資</t>
  </si>
  <si>
    <t>国県等補助金</t>
  </si>
  <si>
    <t>財源情報の明細</t>
  </si>
  <si>
    <t>資本的_x000d_
補助金</t>
  </si>
  <si>
    <t>純行政コスト</t>
  </si>
  <si>
    <t>経常的_x000d_
補助金</t>
  </si>
  <si>
    <t>消火栓設置負担金(6基分)</t>
  </si>
  <si>
    <t>資金の明細</t>
  </si>
  <si>
    <t>　建設仮勘定</t>
  </si>
  <si>
    <t>　工作物</t>
  </si>
  <si>
    <t>　土地</t>
  </si>
  <si>
    <t>インフラ資産</t>
  </si>
  <si>
    <t>　航空機</t>
  </si>
  <si>
    <t>　浮標等</t>
  </si>
  <si>
    <t>　船舶</t>
  </si>
  <si>
    <t>森林環境整備基金</t>
  </si>
  <si>
    <t>　立木竹</t>
  </si>
  <si>
    <t>株式等譲渡所得割交付金</t>
  </si>
  <si>
    <t>事業用資産</t>
  </si>
  <si>
    <t>総務</t>
  </si>
  <si>
    <t>消防</t>
  </si>
  <si>
    <t>福祉</t>
  </si>
  <si>
    <t>教育</t>
  </si>
  <si>
    <t>維持管理費等補助金</t>
  </si>
  <si>
    <t>生活インフラ・_x000d_
国土保全</t>
  </si>
  <si>
    <t>有形固定資産に係る行政目的別の明細</t>
  </si>
  <si>
    <t>差引本年度末残高_x000d_
(D)-(E)_x000d_
(G)</t>
  </si>
  <si>
    <t>福田地区地域振興整備基金</t>
    <rPh sb="0" eb="2">
      <t>フクダ</t>
    </rPh>
    <rPh sb="2" eb="4">
      <t>チク</t>
    </rPh>
    <rPh sb="4" eb="6">
      <t>チイキ</t>
    </rPh>
    <rPh sb="6" eb="8">
      <t>シンコウ</t>
    </rPh>
    <rPh sb="8" eb="10">
      <t>セイビ</t>
    </rPh>
    <rPh sb="10" eb="12">
      <t>キキン</t>
    </rPh>
    <phoneticPr fontId="11"/>
  </si>
  <si>
    <t>本年度償却額_x000d_
(F)</t>
  </si>
  <si>
    <t>本年度末_x000d_
減価償却累計額_x000d_
(E)</t>
  </si>
  <si>
    <t>本年度末残高_x000d_
(A)+(B)-(C)_x000d_
(D)</t>
  </si>
  <si>
    <t>本年度減少額_x000d_
(C)</t>
  </si>
  <si>
    <t>ふるさと創生基金</t>
    <rPh sb="4" eb="6">
      <t>ソウセイ</t>
    </rPh>
    <rPh sb="6" eb="8">
      <t>キキン</t>
    </rPh>
    <phoneticPr fontId="11"/>
  </si>
  <si>
    <t>本年度増加額_x000d_
(B)</t>
  </si>
  <si>
    <t>有形固定資産の明細</t>
  </si>
  <si>
    <t>自治体名</t>
    <rPh sb="0" eb="4">
      <t>ジチタイメイ</t>
    </rPh>
    <phoneticPr fontId="3"/>
  </si>
  <si>
    <t>単位</t>
    <rPh sb="0" eb="2">
      <t>タンイ</t>
    </rPh>
    <phoneticPr fontId="3"/>
  </si>
  <si>
    <t>退職手当引当金</t>
    <rPh sb="0" eb="7">
      <t>タイショクテアテヒキアテキン</t>
    </rPh>
    <phoneticPr fontId="3"/>
  </si>
  <si>
    <t>ゴルフ場利用税交付金</t>
  </si>
  <si>
    <t>退職手当債</t>
  </si>
  <si>
    <t>賞与引当金</t>
    <rPh sb="0" eb="5">
      <t>ショウヨヒキアテキン</t>
    </rPh>
    <phoneticPr fontId="3"/>
  </si>
  <si>
    <t>令和５年度</t>
    <rPh sb="0" eb="2">
      <t>レイワ</t>
    </rPh>
    <rPh sb="3" eb="5">
      <t>ネンド</t>
    </rPh>
    <phoneticPr fontId="3"/>
  </si>
  <si>
    <t>その他</t>
    <rPh sb="2" eb="3">
      <t>タ</t>
    </rPh>
    <phoneticPr fontId="12"/>
  </si>
  <si>
    <t>国庫支出金</t>
    <rPh sb="0" eb="5">
      <t>コッコシシュツキン</t>
    </rPh>
    <phoneticPr fontId="3"/>
  </si>
  <si>
    <t>後期高齢者医療療養給付費負担金</t>
  </si>
  <si>
    <t>県支出金</t>
    <rPh sb="0" eb="4">
      <t>ケンシシュツキン</t>
    </rPh>
    <phoneticPr fontId="3"/>
  </si>
  <si>
    <t>現金</t>
  </si>
  <si>
    <t>要求払預金</t>
  </si>
  <si>
    <t>分担金及び負担金</t>
  </si>
  <si>
    <t>貸付金・基金等の増加</t>
  </si>
  <si>
    <t>有形固定資産等の増加</t>
  </si>
  <si>
    <t>地方債等</t>
  </si>
  <si>
    <t>内訳</t>
  </si>
  <si>
    <t>一般公共事業</t>
  </si>
  <si>
    <t>公営住宅建設</t>
  </si>
  <si>
    <t>災害復旧</t>
  </si>
  <si>
    <t>教育・福祉施設</t>
  </si>
  <si>
    <t>臨時財政対策債</t>
  </si>
  <si>
    <t>笠間市多面的機能支払交付金事業</t>
  </si>
  <si>
    <t>減税補てん債</t>
  </si>
  <si>
    <t>市税</t>
  </si>
  <si>
    <t>地方譲与税</t>
  </si>
  <si>
    <t>利子割交付金</t>
  </si>
  <si>
    <t>配当割交付金</t>
  </si>
  <si>
    <t>法人事業税交付金</t>
  </si>
  <si>
    <t>地方消費税交付金</t>
  </si>
  <si>
    <t>地方特例交付金</t>
  </si>
  <si>
    <t>地方交付税</t>
  </si>
  <si>
    <t>高齢者保健福祉基金</t>
    <rPh sb="0" eb="3">
      <t>コウレイシャ</t>
    </rPh>
    <rPh sb="3" eb="5">
      <t>ホケン</t>
    </rPh>
    <rPh sb="5" eb="7">
      <t>フクシ</t>
    </rPh>
    <rPh sb="7" eb="9">
      <t>キキン</t>
    </rPh>
    <phoneticPr fontId="11"/>
  </si>
  <si>
    <t>他会計繰入金</t>
  </si>
  <si>
    <t>地方債等（利率別）の明細</t>
  </si>
  <si>
    <t>（単位：円）</t>
  </si>
  <si>
    <t>国庫支出金</t>
    <rPh sb="0" eb="2">
      <t>コッコ</t>
    </rPh>
    <rPh sb="2" eb="5">
      <t>シシュツキン</t>
    </rPh>
    <phoneticPr fontId="3"/>
  </si>
  <si>
    <t>笠間市</t>
    <rPh sb="0" eb="3">
      <t>カサマシ</t>
    </rPh>
    <phoneticPr fontId="3"/>
  </si>
  <si>
    <t>県支出金</t>
    <rPh sb="0" eb="1">
      <t>ケン</t>
    </rPh>
    <rPh sb="1" eb="3">
      <t>シシュツ</t>
    </rPh>
    <rPh sb="3" eb="4">
      <t>キン</t>
    </rPh>
    <phoneticPr fontId="3"/>
  </si>
  <si>
    <t>【出資金】</t>
    <rPh sb="1" eb="4">
      <t>シュッシキン</t>
    </rPh>
    <phoneticPr fontId="3"/>
  </si>
  <si>
    <t>【有価証券】</t>
    <rPh sb="1" eb="3">
      <t>ユウカ</t>
    </rPh>
    <rPh sb="3" eb="5">
      <t>ショウケン</t>
    </rPh>
    <phoneticPr fontId="3"/>
  </si>
  <si>
    <t>その他</t>
    <rPh sb="2" eb="3">
      <t>タ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</si>
  <si>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13"/>
  </si>
  <si>
    <t>小計</t>
    <rPh sb="0" eb="2">
      <t>ショウケイ</t>
    </rPh>
    <phoneticPr fontId="3"/>
  </si>
  <si>
    <t>笠間工芸の丘株式会社</t>
  </si>
  <si>
    <t>岩間地区福祉振興基金</t>
    <rPh sb="0" eb="2">
      <t>イワマ</t>
    </rPh>
    <rPh sb="2" eb="4">
      <t>チク</t>
    </rPh>
    <rPh sb="4" eb="6">
      <t>フクシ</t>
    </rPh>
    <rPh sb="6" eb="8">
      <t>シンコウ</t>
    </rPh>
    <rPh sb="8" eb="10">
      <t>キキン</t>
    </rPh>
    <phoneticPr fontId="11"/>
  </si>
  <si>
    <t>笠間栗ファクトリー株式会社</t>
    <rPh sb="0" eb="2">
      <t>カサマ</t>
    </rPh>
    <rPh sb="2" eb="3">
      <t>クリ</t>
    </rPh>
    <rPh sb="9" eb="11">
      <t>カブシキ</t>
    </rPh>
    <rPh sb="11" eb="13">
      <t>カイシャ</t>
    </rPh>
    <phoneticPr fontId="11"/>
  </si>
  <si>
    <t>笠間市公共下水道事業会計</t>
    <rPh sb="0" eb="3">
      <t>カサマシ</t>
    </rPh>
    <rPh sb="3" eb="5">
      <t>コウキョウ</t>
    </rPh>
    <rPh sb="5" eb="7">
      <t>ゲスイ</t>
    </rPh>
    <rPh sb="7" eb="8">
      <t>ドウ</t>
    </rPh>
    <rPh sb="8" eb="10">
      <t>ジギョウ</t>
    </rPh>
    <rPh sb="10" eb="12">
      <t>カイケイ</t>
    </rPh>
    <phoneticPr fontId="11"/>
  </si>
  <si>
    <t>笠間市病院事業会計</t>
    <rPh sb="0" eb="2">
      <t>カサマ</t>
    </rPh>
    <rPh sb="2" eb="3">
      <t>シ</t>
    </rPh>
    <rPh sb="3" eb="5">
      <t>ビョウイン</t>
    </rPh>
    <rPh sb="5" eb="7">
      <t>ジギョウ</t>
    </rPh>
    <rPh sb="7" eb="9">
      <t>カイケイ</t>
    </rPh>
    <phoneticPr fontId="11"/>
  </si>
  <si>
    <t>一般財団法人 笠間市開発公社</t>
    <rPh sb="0" eb="2">
      <t>イッパン</t>
    </rPh>
    <rPh sb="2" eb="6">
      <t>ザイダンホウジン</t>
    </rPh>
    <rPh sb="7" eb="10">
      <t>カサマシ</t>
    </rPh>
    <rPh sb="10" eb="12">
      <t>カイハツ</t>
    </rPh>
    <rPh sb="12" eb="14">
      <t>コウシャ</t>
    </rPh>
    <phoneticPr fontId="11"/>
  </si>
  <si>
    <t>減債基金</t>
    <rPh sb="0" eb="2">
      <t>ゲンサイ</t>
    </rPh>
    <rPh sb="2" eb="4">
      <t>キキン</t>
    </rPh>
    <phoneticPr fontId="14"/>
  </si>
  <si>
    <t>一般財団法人 笠間市農業公社</t>
    <rPh sb="7" eb="10">
      <t>カサマシ</t>
    </rPh>
    <rPh sb="10" eb="12">
      <t>ノウギョウ</t>
    </rPh>
    <rPh sb="12" eb="14">
      <t>コウシャ</t>
    </rPh>
    <phoneticPr fontId="11"/>
  </si>
  <si>
    <t>茨城計算センター</t>
  </si>
  <si>
    <t>茨城県信用保証協会 （委託金）</t>
  </si>
  <si>
    <t>茨城県畜産協会 （預託金）</t>
    <rPh sb="0" eb="3">
      <t>イバラキケン</t>
    </rPh>
    <rPh sb="3" eb="5">
      <t>チクサン</t>
    </rPh>
    <rPh sb="5" eb="7">
      <t>キョウカイ</t>
    </rPh>
    <phoneticPr fontId="11"/>
  </si>
  <si>
    <t>茨城県中央食肉公社</t>
    <rPh sb="0" eb="3">
      <t>イバラキケン</t>
    </rPh>
    <rPh sb="3" eb="5">
      <t>チュウオウ</t>
    </rPh>
    <rPh sb="5" eb="7">
      <t>ショクニク</t>
    </rPh>
    <rPh sb="7" eb="9">
      <t>コウシャ</t>
    </rPh>
    <phoneticPr fontId="11"/>
  </si>
  <si>
    <t>茨城県暴力追放推進センター</t>
    <rPh sb="3" eb="5">
      <t>ボウリョク</t>
    </rPh>
    <rPh sb="5" eb="7">
      <t>ツイホウ</t>
    </rPh>
    <rPh sb="7" eb="9">
      <t>スイシン</t>
    </rPh>
    <phoneticPr fontId="11"/>
  </si>
  <si>
    <t>茨城県農業信用基金協会</t>
    <rPh sb="0" eb="3">
      <t>イバラキケン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11"/>
  </si>
  <si>
    <t>茨城県社会福祉事業団</t>
    <rPh sb="0" eb="3">
      <t>イバラキケン</t>
    </rPh>
    <rPh sb="3" eb="5">
      <t>シャカイ</t>
    </rPh>
    <rPh sb="5" eb="7">
      <t>フクシ</t>
    </rPh>
    <rPh sb="7" eb="10">
      <t>ジギョウダン</t>
    </rPh>
    <phoneticPr fontId="11"/>
  </si>
  <si>
    <t>いばらき中小企業グローバル推進機構</t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</si>
  <si>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1"/>
  </si>
  <si>
    <t>（株）フットボールクラブ水戸ホーリーホック</t>
    <rPh sb="1" eb="2">
      <t>カブ</t>
    </rPh>
    <rPh sb="12" eb="14">
      <t>ミト</t>
    </rPh>
    <phoneticPr fontId="11"/>
  </si>
  <si>
    <t>さくら幼稚園防犯設備（外構）設置工事　補助金</t>
  </si>
  <si>
    <t>茨城県信用保証協会</t>
  </si>
  <si>
    <t>いばらき腎バンク</t>
    <rPh sb="4" eb="5">
      <t>ジン</t>
    </rPh>
    <phoneticPr fontId="11"/>
  </si>
  <si>
    <t>酪農連合会</t>
    <rPh sb="0" eb="2">
      <t>ラクノウ</t>
    </rPh>
    <rPh sb="2" eb="5">
      <t>レンゴウカイ</t>
    </rPh>
    <phoneticPr fontId="11"/>
  </si>
  <si>
    <t>茨城県消防協会</t>
    <rPh sb="3" eb="5">
      <t>ショウボウ</t>
    </rPh>
    <rPh sb="5" eb="7">
      <t>キョウカイ</t>
    </rPh>
    <phoneticPr fontId="11"/>
  </si>
  <si>
    <t>茨城県建設技術公社</t>
    <rPh sb="3" eb="5">
      <t>ケンセツ</t>
    </rPh>
    <rPh sb="5" eb="7">
      <t>ギジュツ</t>
    </rPh>
    <rPh sb="7" eb="9">
      <t>コウシャ</t>
    </rPh>
    <phoneticPr fontId="11"/>
  </si>
  <si>
    <t>砂防フロンティア整備推進機構</t>
    <rPh sb="0" eb="2">
      <t>サボウ</t>
    </rPh>
    <rPh sb="8" eb="10">
      <t>セイビ</t>
    </rPh>
    <rPh sb="10" eb="12">
      <t>スイシン</t>
    </rPh>
    <rPh sb="12" eb="14">
      <t>キコウ</t>
    </rPh>
    <phoneticPr fontId="11"/>
  </si>
  <si>
    <t>財政調整基金</t>
    <rPh sb="0" eb="2">
      <t>ザイセイ</t>
    </rPh>
    <rPh sb="2" eb="4">
      <t>チョウセイ</t>
    </rPh>
    <rPh sb="4" eb="6">
      <t>キキン</t>
    </rPh>
    <phoneticPr fontId="14"/>
  </si>
  <si>
    <t>国際交流基金</t>
    <rPh sb="0" eb="2">
      <t>コクサイ</t>
    </rPh>
    <rPh sb="2" eb="4">
      <t>コウリュウ</t>
    </rPh>
    <rPh sb="4" eb="6">
      <t>キキン</t>
    </rPh>
    <phoneticPr fontId="11"/>
  </si>
  <si>
    <t>友部駅橋上化及び自由通路整備基金</t>
    <rPh sb="0" eb="3">
      <t>トモベエキ</t>
    </rPh>
    <rPh sb="3" eb="5">
      <t>キョウジョウ</t>
    </rPh>
    <rPh sb="5" eb="6">
      <t>カ</t>
    </rPh>
    <rPh sb="6" eb="7">
      <t>オヨ</t>
    </rPh>
    <rPh sb="8" eb="10">
      <t>ジユウ</t>
    </rPh>
    <rPh sb="10" eb="12">
      <t>ツウロ</t>
    </rPh>
    <rPh sb="12" eb="14">
      <t>セイビ</t>
    </rPh>
    <rPh sb="14" eb="16">
      <t>キキン</t>
    </rPh>
    <phoneticPr fontId="11"/>
  </si>
  <si>
    <t>福祉更生事業基金</t>
    <rPh sb="0" eb="2">
      <t>フクシ</t>
    </rPh>
    <rPh sb="2" eb="4">
      <t>コウセイ</t>
    </rPh>
    <rPh sb="4" eb="6">
      <t>ジギョウ</t>
    </rPh>
    <rPh sb="6" eb="8">
      <t>キキン</t>
    </rPh>
    <phoneticPr fontId="11"/>
  </si>
  <si>
    <t>地域福祉基金</t>
    <rPh sb="0" eb="2">
      <t>チイキ</t>
    </rPh>
    <rPh sb="2" eb="4">
      <t>フクシ</t>
    </rPh>
    <rPh sb="4" eb="6">
      <t>キキン</t>
    </rPh>
    <phoneticPr fontId="11"/>
  </si>
  <si>
    <t>みどりの基金</t>
    <rPh sb="4" eb="6">
      <t>キキン</t>
    </rPh>
    <phoneticPr fontId="11"/>
  </si>
  <si>
    <t>義務教育施設整備基金</t>
    <rPh sb="0" eb="2">
      <t>ギム</t>
    </rPh>
    <rPh sb="2" eb="4">
      <t>キョウイク</t>
    </rPh>
    <rPh sb="4" eb="6">
      <t>シセツ</t>
    </rPh>
    <rPh sb="6" eb="8">
      <t>セイビ</t>
    </rPh>
    <rPh sb="8" eb="10">
      <t>キキン</t>
    </rPh>
    <phoneticPr fontId="11"/>
  </si>
  <si>
    <t>笠間駅北区画整理整備基金</t>
    <rPh sb="0" eb="3">
      <t>カサマエキ</t>
    </rPh>
    <rPh sb="3" eb="4">
      <t>キタ</t>
    </rPh>
    <rPh sb="4" eb="6">
      <t>クカク</t>
    </rPh>
    <rPh sb="6" eb="8">
      <t>セイリ</t>
    </rPh>
    <rPh sb="8" eb="10">
      <t>セイビ</t>
    </rPh>
    <rPh sb="10" eb="12">
      <t>キキン</t>
    </rPh>
    <phoneticPr fontId="11"/>
  </si>
  <si>
    <t>元気かさま応援基金</t>
    <rPh sb="0" eb="2">
      <t>ゲンキ</t>
    </rPh>
    <rPh sb="5" eb="7">
      <t>オウエン</t>
    </rPh>
    <rPh sb="7" eb="9">
      <t>キキン</t>
    </rPh>
    <phoneticPr fontId="11"/>
  </si>
  <si>
    <t>まちづくり振興基金（合併振興基金）</t>
  </si>
  <si>
    <t>市街地活性化基金</t>
  </si>
  <si>
    <t>企業立地促進基金</t>
  </si>
  <si>
    <t>公共建築物長寿命化等対応基金</t>
    <rPh sb="0" eb="2">
      <t>コウキョウ</t>
    </rPh>
    <rPh sb="2" eb="4">
      <t>ケンチク</t>
    </rPh>
    <rPh sb="4" eb="5">
      <t>ブツ</t>
    </rPh>
    <rPh sb="5" eb="6">
      <t>チョウ</t>
    </rPh>
    <rPh sb="6" eb="9">
      <t>ジュミョウカ</t>
    </rPh>
    <rPh sb="9" eb="10">
      <t>トウ</t>
    </rPh>
    <rPh sb="10" eb="12">
      <t>タイオウ</t>
    </rPh>
    <rPh sb="12" eb="14">
      <t>キキン</t>
    </rPh>
    <phoneticPr fontId="11"/>
  </si>
  <si>
    <t>福ちゃんの森公園管理運営基金</t>
  </si>
  <si>
    <t>新型コロナウイルス感染症対策基金</t>
  </si>
  <si>
    <t>廃棄物処理推進基金</t>
  </si>
  <si>
    <t>土地開発基金</t>
    <rPh sb="0" eb="2">
      <t>トチ</t>
    </rPh>
    <rPh sb="2" eb="4">
      <t>カイハツ</t>
    </rPh>
    <rPh sb="4" eb="6">
      <t>キキン</t>
    </rPh>
    <phoneticPr fontId="11"/>
  </si>
  <si>
    <t>高額療養費貸付金</t>
  </si>
  <si>
    <t>災害援護資金貸付金</t>
  </si>
  <si>
    <t>地域改善対策住宅新築資金等元利収入</t>
  </si>
  <si>
    <t>高額療養費貸付金元金収入</t>
  </si>
  <si>
    <t>個人市民税</t>
    <rPh sb="0" eb="2">
      <t>コジン</t>
    </rPh>
    <rPh sb="2" eb="5">
      <t>シミンゼイ</t>
    </rPh>
    <phoneticPr fontId="14"/>
  </si>
  <si>
    <t>法人市民税</t>
    <rPh sb="0" eb="2">
      <t>ホウジン</t>
    </rPh>
    <rPh sb="2" eb="5">
      <t>シミンゼイ</t>
    </rPh>
    <phoneticPr fontId="14"/>
  </si>
  <si>
    <t>固定資産税</t>
    <rPh sb="0" eb="2">
      <t>コテイ</t>
    </rPh>
    <rPh sb="2" eb="5">
      <t>シサンゼイ</t>
    </rPh>
    <phoneticPr fontId="14"/>
  </si>
  <si>
    <t>軽自動車税</t>
    <rPh sb="0" eb="4">
      <t>ケイジドウシャ</t>
    </rPh>
    <rPh sb="4" eb="5">
      <t>ゼイ</t>
    </rPh>
    <phoneticPr fontId="14"/>
  </si>
  <si>
    <t>保育所入所児童保護者負担金</t>
  </si>
  <si>
    <t>笠間芸術の森公園有料施設使用料</t>
  </si>
  <si>
    <t>市営住宅使用料</t>
  </si>
  <si>
    <t>学校給食費</t>
  </si>
  <si>
    <t>医療福祉費等返納金</t>
  </si>
  <si>
    <t>雑入</t>
    <rPh sb="0" eb="2">
      <t>ザツニュウ</t>
    </rPh>
    <phoneticPr fontId="14"/>
  </si>
  <si>
    <t>分流式下水道等補助金</t>
  </si>
  <si>
    <t>低所得世帯支援金</t>
  </si>
  <si>
    <t>企業立地促進事業補助金</t>
  </si>
  <si>
    <t>県営土地改良事業負担金</t>
  </si>
  <si>
    <t>子育て世帯生活支援特別給付金</t>
  </si>
  <si>
    <t>すみれこども園防犯設備（外構）設置工事　補助金</t>
  </si>
  <si>
    <t>小規模土地改良事業補助金</t>
    <rPh sb="0" eb="3">
      <t>ショウキボ</t>
    </rPh>
    <rPh sb="3" eb="5">
      <t>トチ</t>
    </rPh>
    <rPh sb="5" eb="7">
      <t>カイリョウ</t>
    </rPh>
    <rPh sb="7" eb="9">
      <t>ジギョウ</t>
    </rPh>
    <rPh sb="9" eb="11">
      <t>ホジョ</t>
    </rPh>
    <rPh sb="11" eb="12">
      <t>キン</t>
    </rPh>
    <phoneticPr fontId="3"/>
  </si>
  <si>
    <t>寄附金</t>
    <rPh sb="0" eb="3">
      <t>キフキン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</si>
</sst>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_ * #,##0_ ;[Black]_ * &quot;△&quot;#,##0_ ;_ * &quot;-&quot;_ ;_ @_ "/>
  </numFmts>
  <fonts count="15">
    <font>
      <sz val="11"/>
      <color theme="1"/>
      <name val="游ゴシック"/>
      <family val="3"/>
      <scheme val="minor"/>
    </font>
    <font>
      <sz val="10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8"/>
      <color theme="1"/>
      <name val="ＭＳ Ｐゴシック"/>
      <family val="3"/>
    </font>
    <font>
      <b/>
      <sz val="9"/>
      <color theme="1"/>
      <name val="ＭＳ Ｐゴシック"/>
      <family val="3"/>
    </font>
    <font>
      <b/>
      <sz val="11"/>
      <color theme="1"/>
      <name val="ＭＳ Ｐゴシック"/>
      <family val="3"/>
    </font>
    <font>
      <b/>
      <sz val="10"/>
      <color theme="1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b/>
      <sz val="18"/>
      <color theme="1"/>
      <name val="ＭＳ Ｐゴシック"/>
      <family val="3"/>
    </font>
    <font>
      <b/>
      <sz val="11"/>
      <color rgb="FFFA7D0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left"/>
    </xf>
    <xf numFmtId="3" fontId="5" fillId="0" borderId="0" xfId="0" applyNumberFormat="1" applyFont="1"/>
    <xf numFmtId="3" fontId="6" fillId="0" borderId="0" xfId="0" applyNumberFormat="1" applyFont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/>
    <xf numFmtId="3" fontId="8" fillId="0" borderId="0" xfId="0" applyNumberFormat="1" applyFont="1"/>
    <xf numFmtId="3" fontId="5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indent="1"/>
    </xf>
    <xf numFmtId="3" fontId="5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vertical="center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10" fontId="5" fillId="0" borderId="1" xfId="3" applyNumberFormat="1" applyFont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 wrapText="1"/>
    </xf>
    <xf numFmtId="3" fontId="5" fillId="0" borderId="9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horizontal="center" vertical="center"/>
    </xf>
    <xf numFmtId="38" fontId="5" fillId="0" borderId="0" xfId="4" applyFont="1" applyAlignment="1"/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3" fontId="9" fillId="2" borderId="6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</cellXfs>
  <cellStyles count="5">
    <cellStyle name="桁区切り 2" xfId="1"/>
    <cellStyle name="標準" xfId="0" builtinId="0"/>
    <cellStyle name="標準 6 2 2 2" xfId="2"/>
    <cellStyle name="パーセント" xfId="3" builtinId="5"/>
    <cellStyle name="桁区切り" xfId="4" builtinId="6"/>
  </cellStyles>
  <dxfs count="60"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  <dxf>
      <numFmt numFmtId="177" formatCode="\ #,##0,;\-#,##0,;\-"/>
    </dxf>
    <dxf>
      <numFmt numFmtId="178" formatCode="#,##0;\-#,##0;\-"/>
    </dxf>
    <dxf>
      <numFmt numFmtId="179" formatCode="\ #,##0,,;\-#,##0,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externalLink" Target="externalLinks/externalLink1.xml" /><Relationship Id="rId19" Type="http://schemas.openxmlformats.org/officeDocument/2006/relationships/theme" Target="theme/theme1.xml" /><Relationship Id="rId20" Type="http://schemas.openxmlformats.org/officeDocument/2006/relationships/sharedStrings" Target="sharedStrings.xml" /><Relationship Id="rId21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192.168.1.190\mmi-doc\ps_&#12497;&#12502;&#12522;&#12483;&#12463;&#12475;&#12463;&#12479;&#12540;\&#20844;&#20250;&#35336;\02.&#20316;&#26989;\R4&#24180;&#20316;&#26989;\&#22524;&#29577;&#30476;&#26481;&#26494;&#23665;&#24066;\4_&#20316;&#26989;&#20013;\08_&#38468;&#23646;&#26126;&#32048;&#26360;\&#19968;&#33324;&#20250;&#35336;&#31561;_&#36001;&#28304;&#24773;&#22577;&#12398;&#26126;&#32048;&#35336;&#31639;sheet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財源情報明細 (2)"/>
      <sheetName val="計算シート"/>
      <sheetName val="純資産変動計算書(NW)"/>
      <sheetName val="資金収支計算書(CF)"/>
      <sheetName val="行政コスト計算書(PL)"/>
      <sheetName val="13"/>
      <sheetName val="仕訳一覧表"/>
      <sheetName val="Sheet2"/>
      <sheetName val="sheet1税収"/>
    </sheetNames>
    <sheetDataSet>
      <sheetData sheetId="0"/>
      <sheetData sheetId="1"/>
      <sheetData sheetId="2"/>
      <sheetData sheetId="3"/>
      <sheetData sheetId="4"/>
      <sheetData sheetId="5">
        <row r="24">
          <cell r="U24">
            <v>2021138</v>
          </cell>
          <cell r="Z24">
            <v>23276</v>
          </cell>
          <cell r="AG24">
            <v>866800</v>
          </cell>
        </row>
        <row r="45">
          <cell r="Y45">
            <v>0</v>
          </cell>
          <cell r="Z45">
            <v>0</v>
          </cell>
          <cell r="AG45">
            <v>0</v>
          </cell>
        </row>
        <row r="46">
          <cell r="Y46">
            <v>0</v>
          </cell>
          <cell r="Z46">
            <v>0</v>
          </cell>
          <cell r="AG46">
            <v>0</v>
          </cell>
        </row>
        <row r="47">
          <cell r="Y47">
            <v>0</v>
          </cell>
          <cell r="Z47">
            <v>0</v>
          </cell>
          <cell r="AG47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D3"/>
  <sheetViews>
    <sheetView workbookViewId="0">
      <selection activeCell="B3" sqref="B3"/>
    </sheetView>
  </sheetViews>
  <sheetFormatPr defaultColWidth="9" defaultRowHeight="18.75" customHeight="1"/>
  <cols>
    <col min="1" max="1" width="9" style="1"/>
    <col min="2" max="2" width="17.5" style="1" customWidth="1"/>
    <col min="3" max="16384" width="9" style="1"/>
  </cols>
  <sheetData>
    <row r="1" spans="1:4" ht="18.75" customHeight="1">
      <c r="A1" s="1" t="s">
        <v>157</v>
      </c>
      <c r="B1" s="2" t="s">
        <v>195</v>
      </c>
    </row>
    <row r="2" spans="1:4" ht="18.75" customHeight="1">
      <c r="A2" s="1" t="s">
        <v>82</v>
      </c>
      <c r="B2" s="1" t="s">
        <v>163</v>
      </c>
      <c r="D2" s="2"/>
    </row>
    <row r="3" spans="1:4" ht="18.75" customHeight="1">
      <c r="A3" s="1" t="s">
        <v>158</v>
      </c>
      <c r="B3" s="3" t="s">
        <v>193</v>
      </c>
    </row>
  </sheetData>
  <phoneticPr fontId="3"/>
  <dataValidations count="1">
    <dataValidation type="list" allowBlank="1" showDropDown="0" showInputMessage="1" showErrorMessage="1" sqref="B3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H23"/>
  <sheetViews>
    <sheetView tabSelected="1" workbookViewId="0"/>
  </sheetViews>
  <sheetFormatPr defaultColWidth="8.83203125" defaultRowHeight="11.25"/>
  <cols>
    <col min="1" max="1" width="30.83203125" style="4" customWidth="1"/>
    <col min="2" max="8" width="15.83203125" style="4" customWidth="1"/>
    <col min="9" max="16384" width="8.83203125" style="4"/>
  </cols>
  <sheetData>
    <row r="1" spans="1:8" ht="21">
      <c r="A1" s="5" t="s">
        <v>156</v>
      </c>
      <c r="B1" s="5"/>
      <c r="C1" s="5"/>
      <c r="D1" s="5"/>
      <c r="E1" s="5"/>
      <c r="F1" s="5"/>
      <c r="G1" s="5"/>
      <c r="H1" s="5"/>
    </row>
    <row r="2" spans="1:8" ht="13.5">
      <c r="A2" s="2" t="str">
        <f>"自治体名："&amp;自治体名</f>
        <v>自治体名：笠間市</v>
      </c>
      <c r="B2" s="2"/>
      <c r="C2" s="2"/>
      <c r="D2" s="2"/>
      <c r="E2" s="2"/>
      <c r="F2" s="2"/>
      <c r="G2" s="2"/>
      <c r="H2" s="10"/>
    </row>
    <row r="3" spans="1:8" ht="13.5">
      <c r="A3" s="2" t="str">
        <f>"年度："&amp;年度</f>
        <v>年度：令和５年度</v>
      </c>
      <c r="B3" s="2"/>
      <c r="C3" s="2"/>
      <c r="D3" s="2"/>
      <c r="E3" s="2"/>
      <c r="F3" s="2"/>
      <c r="G3" s="2"/>
      <c r="H3" s="2"/>
    </row>
    <row r="4" spans="1:8" ht="13.5">
      <c r="A4" s="2"/>
      <c r="B4" s="2"/>
      <c r="C4" s="2"/>
      <c r="D4" s="2"/>
      <c r="E4" s="2"/>
      <c r="F4" s="2"/>
      <c r="G4" s="2"/>
      <c r="H4" s="10" t="str">
        <f>単位</f>
        <v>（単位：円）</v>
      </c>
    </row>
    <row r="5" spans="1:8" ht="33.75">
      <c r="A5" s="6" t="s">
        <v>103</v>
      </c>
      <c r="B5" s="8" t="s">
        <v>25</v>
      </c>
      <c r="C5" s="8" t="s">
        <v>155</v>
      </c>
      <c r="D5" s="8" t="s">
        <v>153</v>
      </c>
      <c r="E5" s="8" t="s">
        <v>152</v>
      </c>
      <c r="F5" s="8" t="s">
        <v>151</v>
      </c>
      <c r="G5" s="8" t="s">
        <v>150</v>
      </c>
      <c r="H5" s="8" t="s">
        <v>148</v>
      </c>
    </row>
    <row r="6" spans="1:8">
      <c r="A6" s="7" t="s">
        <v>140</v>
      </c>
      <c r="B6" s="9">
        <v>74566231793</v>
      </c>
      <c r="C6" s="9">
        <v>641094761</v>
      </c>
      <c r="D6" s="9">
        <v>151184002</v>
      </c>
      <c r="E6" s="9">
        <v>75056142552</v>
      </c>
      <c r="F6" s="9">
        <v>45253527782</v>
      </c>
      <c r="G6" s="9">
        <v>1471393962</v>
      </c>
      <c r="H6" s="9">
        <v>29802614770</v>
      </c>
    </row>
    <row r="7" spans="1:8">
      <c r="A7" s="7" t="s">
        <v>132</v>
      </c>
      <c r="B7" s="9">
        <v>5317875950</v>
      </c>
      <c r="C7" s="9">
        <v>1</v>
      </c>
      <c r="D7" s="9">
        <v>2</v>
      </c>
      <c r="E7" s="9">
        <v>5317875949</v>
      </c>
      <c r="F7" s="9">
        <v>0</v>
      </c>
      <c r="G7" s="9">
        <v>0</v>
      </c>
      <c r="H7" s="9">
        <v>5317875949</v>
      </c>
    </row>
    <row r="8" spans="1:8">
      <c r="A8" s="7" t="s">
        <v>138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1:8">
      <c r="A9" s="7" t="s">
        <v>87</v>
      </c>
      <c r="B9" s="9">
        <v>56830165007</v>
      </c>
      <c r="C9" s="9">
        <v>178223760</v>
      </c>
      <c r="D9" s="9">
        <v>129280000</v>
      </c>
      <c r="E9" s="9">
        <v>56879108767</v>
      </c>
      <c r="F9" s="9">
        <v>36817362354</v>
      </c>
      <c r="G9" s="9">
        <v>1200678977</v>
      </c>
      <c r="H9" s="9">
        <v>20061746413</v>
      </c>
    </row>
    <row r="10" spans="1:8">
      <c r="A10" s="7" t="s">
        <v>131</v>
      </c>
      <c r="B10" s="9">
        <v>10989553676</v>
      </c>
      <c r="C10" s="9">
        <v>94556000</v>
      </c>
      <c r="D10" s="9">
        <v>0</v>
      </c>
      <c r="E10" s="9">
        <v>11084109676</v>
      </c>
      <c r="F10" s="9">
        <v>8434771148</v>
      </c>
      <c r="G10" s="9">
        <v>270524689</v>
      </c>
      <c r="H10" s="9">
        <v>2649338528</v>
      </c>
    </row>
    <row r="11" spans="1:8">
      <c r="A11" s="7" t="s">
        <v>136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1:8">
      <c r="A12" s="7" t="s">
        <v>135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1:8">
      <c r="A13" s="7" t="s">
        <v>134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1:8">
      <c r="A14" s="7" t="s">
        <v>68</v>
      </c>
      <c r="B14" s="9">
        <v>1902960</v>
      </c>
      <c r="C14" s="9">
        <v>0</v>
      </c>
      <c r="D14" s="9">
        <v>0</v>
      </c>
      <c r="E14" s="9">
        <v>1902960</v>
      </c>
      <c r="F14" s="9">
        <v>1394280</v>
      </c>
      <c r="G14" s="9">
        <v>190296</v>
      </c>
      <c r="H14" s="9">
        <v>508680</v>
      </c>
    </row>
    <row r="15" spans="1:8">
      <c r="A15" s="7" t="s">
        <v>130</v>
      </c>
      <c r="B15" s="9">
        <v>1426734200</v>
      </c>
      <c r="C15" s="9">
        <v>368315000</v>
      </c>
      <c r="D15" s="9">
        <v>21904000</v>
      </c>
      <c r="E15" s="9">
        <v>1773145200</v>
      </c>
      <c r="F15" s="9">
        <v>0</v>
      </c>
      <c r="G15" s="9">
        <v>0</v>
      </c>
      <c r="H15" s="9">
        <v>1773145200</v>
      </c>
    </row>
    <row r="16" spans="1:8">
      <c r="A16" s="7" t="s">
        <v>133</v>
      </c>
      <c r="B16" s="9">
        <v>102595625044</v>
      </c>
      <c r="C16" s="9">
        <v>1545984988</v>
      </c>
      <c r="D16" s="9">
        <v>57581500</v>
      </c>
      <c r="E16" s="9">
        <v>104084028532</v>
      </c>
      <c r="F16" s="9">
        <v>58887792730</v>
      </c>
      <c r="G16" s="9">
        <v>2168408918</v>
      </c>
      <c r="H16" s="9">
        <v>45196235802</v>
      </c>
    </row>
    <row r="17" spans="1:8">
      <c r="A17" s="7" t="s">
        <v>132</v>
      </c>
      <c r="B17" s="9">
        <v>4074879835</v>
      </c>
      <c r="C17" s="9">
        <v>20176010</v>
      </c>
      <c r="D17" s="9">
        <v>0</v>
      </c>
      <c r="E17" s="9">
        <v>4095055845</v>
      </c>
      <c r="F17" s="9">
        <v>0</v>
      </c>
      <c r="G17" s="9">
        <v>0</v>
      </c>
      <c r="H17" s="9">
        <v>4095055845</v>
      </c>
    </row>
    <row r="18" spans="1:8">
      <c r="A18" s="7" t="s">
        <v>87</v>
      </c>
      <c r="B18" s="9">
        <v>4744621391</v>
      </c>
      <c r="C18" s="9">
        <v>81744500</v>
      </c>
      <c r="D18" s="9">
        <v>0</v>
      </c>
      <c r="E18" s="9">
        <v>4826365891</v>
      </c>
      <c r="F18" s="9">
        <v>3226340498</v>
      </c>
      <c r="G18" s="9">
        <v>116991752</v>
      </c>
      <c r="H18" s="9">
        <v>1600025393</v>
      </c>
    </row>
    <row r="19" spans="1:8">
      <c r="A19" s="7" t="s">
        <v>131</v>
      </c>
      <c r="B19" s="9">
        <v>93531938618</v>
      </c>
      <c r="C19" s="9">
        <v>1236697750</v>
      </c>
      <c r="D19" s="9">
        <v>35437500</v>
      </c>
      <c r="E19" s="9">
        <v>94733198868</v>
      </c>
      <c r="F19" s="9">
        <v>55661452232</v>
      </c>
      <c r="G19" s="9">
        <v>2051417166</v>
      </c>
      <c r="H19" s="9">
        <v>39071746636</v>
      </c>
    </row>
    <row r="20" spans="1:8">
      <c r="A20" s="7" t="s">
        <v>68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1:8">
      <c r="A21" s="7" t="s">
        <v>130</v>
      </c>
      <c r="B21" s="9">
        <v>244185200</v>
      </c>
      <c r="C21" s="9">
        <v>207366728</v>
      </c>
      <c r="D21" s="9">
        <v>22144000</v>
      </c>
      <c r="E21" s="9">
        <v>429407928</v>
      </c>
      <c r="F21" s="9">
        <v>0</v>
      </c>
      <c r="G21" s="9">
        <v>0</v>
      </c>
      <c r="H21" s="9">
        <v>429407928</v>
      </c>
    </row>
    <row r="22" spans="1:8">
      <c r="A22" s="7" t="s">
        <v>83</v>
      </c>
      <c r="B22" s="9">
        <v>4368676722</v>
      </c>
      <c r="C22" s="9">
        <v>345853076</v>
      </c>
      <c r="D22" s="9">
        <v>50307302</v>
      </c>
      <c r="E22" s="9">
        <v>4664222496</v>
      </c>
      <c r="F22" s="9">
        <v>3266922663</v>
      </c>
      <c r="G22" s="9">
        <v>355482254</v>
      </c>
      <c r="H22" s="9">
        <v>1397299833</v>
      </c>
    </row>
    <row r="23" spans="1:8">
      <c r="A23" s="7" t="s">
        <v>31</v>
      </c>
      <c r="B23" s="9">
        <v>181530533559</v>
      </c>
      <c r="C23" s="9">
        <v>2532932825</v>
      </c>
      <c r="D23" s="9">
        <v>259072804</v>
      </c>
      <c r="E23" s="9">
        <v>183804393580</v>
      </c>
      <c r="F23" s="9">
        <v>107408243175</v>
      </c>
      <c r="G23" s="9">
        <v>3995285134</v>
      </c>
      <c r="H23" s="9">
        <v>76396150405</v>
      </c>
    </row>
  </sheetData>
  <phoneticPr fontId="3"/>
  <conditionalFormatting sqref="A6:H23">
    <cfRule type="expression" dxfId="59" priority="1" stopIfTrue="1">
      <formula>$H$4="（単位：百万円）"</formula>
    </cfRule>
    <cfRule type="expression" dxfId="58" priority="2" stopIfTrue="1">
      <formula>$H$4="（単位：円）"</formula>
    </cfRule>
    <cfRule type="expression" dxfId="57" priority="3" stopIfTrue="1">
      <formula>$H$4="（単位：千円）"</formula>
    </cfRule>
  </conditionalFormatting>
  <dataValidations count="1">
    <dataValidation type="list" allowBlank="1" showDropDown="0" showInputMessage="1" showErrorMessage="1" sqref="H4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90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1:I23"/>
  <sheetViews>
    <sheetView workbookViewId="0"/>
  </sheetViews>
  <sheetFormatPr defaultColWidth="8.83203125" defaultRowHeight="11.25"/>
  <cols>
    <col min="1" max="1" width="30.83203125" style="4" customWidth="1"/>
    <col min="2" max="11" width="15.83203125" style="4" customWidth="1"/>
    <col min="12" max="16384" width="8.83203125" style="4"/>
  </cols>
  <sheetData>
    <row r="1" spans="1:9" ht="21">
      <c r="A1" s="5" t="s">
        <v>147</v>
      </c>
      <c r="B1" s="5"/>
      <c r="C1" s="5"/>
      <c r="D1" s="5"/>
      <c r="E1" s="5"/>
      <c r="F1" s="5"/>
      <c r="G1" s="5"/>
      <c r="H1" s="5"/>
      <c r="I1" s="5"/>
    </row>
    <row r="2" spans="1:9" ht="13.5">
      <c r="A2" s="2" t="str">
        <f>"自治体名："&amp;自治体名</f>
        <v>自治体名：笠間市</v>
      </c>
      <c r="B2" s="2"/>
      <c r="C2" s="2"/>
      <c r="D2" s="2"/>
      <c r="E2" s="2"/>
      <c r="F2" s="2"/>
      <c r="G2" s="2"/>
      <c r="H2" s="2"/>
      <c r="I2" s="10"/>
    </row>
    <row r="3" spans="1:9" ht="13.5">
      <c r="A3" s="2" t="str">
        <f>"年度："&amp;年度</f>
        <v>年度：令和５年度</v>
      </c>
      <c r="B3" s="2"/>
      <c r="C3" s="2"/>
      <c r="D3" s="2"/>
      <c r="E3" s="2"/>
      <c r="F3" s="2"/>
      <c r="G3" s="2"/>
      <c r="H3" s="2"/>
      <c r="I3" s="2"/>
    </row>
    <row r="4" spans="1:9" ht="13.5">
      <c r="A4" s="2"/>
      <c r="B4" s="2"/>
      <c r="C4" s="2"/>
      <c r="D4" s="2"/>
      <c r="E4" s="2"/>
      <c r="F4" s="2"/>
      <c r="G4" s="2"/>
      <c r="H4" s="2"/>
      <c r="I4" s="10" t="str">
        <f>単位</f>
        <v>（単位：円）</v>
      </c>
    </row>
    <row r="5" spans="1:9" ht="22.5">
      <c r="A5" s="6" t="s">
        <v>103</v>
      </c>
      <c r="B5" s="8" t="s">
        <v>146</v>
      </c>
      <c r="C5" s="6" t="s">
        <v>144</v>
      </c>
      <c r="D5" s="6" t="s">
        <v>143</v>
      </c>
      <c r="E5" s="6" t="s">
        <v>51</v>
      </c>
      <c r="F5" s="6" t="s">
        <v>8</v>
      </c>
      <c r="G5" s="6" t="s">
        <v>142</v>
      </c>
      <c r="H5" s="6" t="s">
        <v>141</v>
      </c>
      <c r="I5" s="6" t="s">
        <v>31</v>
      </c>
    </row>
    <row r="6" spans="1:9">
      <c r="A6" s="7" t="s">
        <v>140</v>
      </c>
      <c r="B6" s="9">
        <v>3400781126</v>
      </c>
      <c r="C6" s="9">
        <v>10902811412</v>
      </c>
      <c r="D6" s="9">
        <v>594849753</v>
      </c>
      <c r="E6" s="9">
        <v>3184021620</v>
      </c>
      <c r="F6" s="9">
        <v>5044681013</v>
      </c>
      <c r="G6" s="9">
        <v>2000862229</v>
      </c>
      <c r="H6" s="9">
        <v>4674607617</v>
      </c>
      <c r="I6" s="9">
        <v>29802614770</v>
      </c>
    </row>
    <row r="7" spans="1:9">
      <c r="A7" s="7" t="s">
        <v>132</v>
      </c>
      <c r="B7" s="9">
        <v>382335047</v>
      </c>
      <c r="C7" s="9">
        <v>1292133290</v>
      </c>
      <c r="D7" s="9">
        <v>26776623</v>
      </c>
      <c r="E7" s="9">
        <v>665087564</v>
      </c>
      <c r="F7" s="9">
        <v>1918609839</v>
      </c>
      <c r="G7" s="9">
        <v>44178722</v>
      </c>
      <c r="H7" s="9">
        <v>988754864</v>
      </c>
      <c r="I7" s="9">
        <v>5317875949</v>
      </c>
    </row>
    <row r="8" spans="1:9">
      <c r="A8" s="7" t="s">
        <v>138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  <row r="9" spans="1:9">
      <c r="A9" s="7" t="s">
        <v>87</v>
      </c>
      <c r="B9" s="9">
        <v>2398751272</v>
      </c>
      <c r="C9" s="9">
        <v>9171606200</v>
      </c>
      <c r="D9" s="9">
        <v>568073130</v>
      </c>
      <c r="E9" s="9">
        <v>1027216826</v>
      </c>
      <c r="F9" s="9">
        <v>2556665418</v>
      </c>
      <c r="G9" s="9">
        <v>773781017</v>
      </c>
      <c r="H9" s="9">
        <v>3565652550</v>
      </c>
      <c r="I9" s="9">
        <v>20061746413</v>
      </c>
    </row>
    <row r="10" spans="1:9">
      <c r="A10" s="7" t="s">
        <v>131</v>
      </c>
      <c r="B10" s="9">
        <v>514437607</v>
      </c>
      <c r="C10" s="9">
        <v>421218922</v>
      </c>
      <c r="D10" s="9">
        <v>0</v>
      </c>
      <c r="E10" s="9">
        <v>454208230</v>
      </c>
      <c r="F10" s="9">
        <v>355163756</v>
      </c>
      <c r="G10" s="9">
        <v>818022810</v>
      </c>
      <c r="H10" s="9">
        <v>86287203</v>
      </c>
      <c r="I10" s="9">
        <v>2649338528</v>
      </c>
    </row>
    <row r="11" spans="1:9">
      <c r="A11" s="7" t="s">
        <v>136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</row>
    <row r="12" spans="1:9">
      <c r="A12" s="7" t="s">
        <v>135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1:9">
      <c r="A13" s="7" t="s">
        <v>134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9">
      <c r="A14" s="7" t="s">
        <v>68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508680</v>
      </c>
      <c r="H14" s="9">
        <v>0</v>
      </c>
      <c r="I14" s="9">
        <v>508680</v>
      </c>
    </row>
    <row r="15" spans="1:9">
      <c r="A15" s="7" t="s">
        <v>130</v>
      </c>
      <c r="B15" s="9">
        <v>105257200</v>
      </c>
      <c r="C15" s="9">
        <v>17853000</v>
      </c>
      <c r="D15" s="9">
        <v>0</v>
      </c>
      <c r="E15" s="9">
        <v>1037509000</v>
      </c>
      <c r="F15" s="9">
        <v>214242000</v>
      </c>
      <c r="G15" s="9">
        <v>364371000</v>
      </c>
      <c r="H15" s="9">
        <v>33913000</v>
      </c>
      <c r="I15" s="9">
        <v>1773145200</v>
      </c>
    </row>
    <row r="16" spans="1:9">
      <c r="A16" s="7" t="s">
        <v>133</v>
      </c>
      <c r="B16" s="9">
        <v>40421999774</v>
      </c>
      <c r="C16" s="9">
        <v>209951371</v>
      </c>
      <c r="D16" s="9">
        <v>0</v>
      </c>
      <c r="E16" s="9">
        <v>896466316</v>
      </c>
      <c r="F16" s="9">
        <v>2509874150</v>
      </c>
      <c r="G16" s="9">
        <v>609064373</v>
      </c>
      <c r="H16" s="9">
        <v>548879818</v>
      </c>
      <c r="I16" s="9">
        <v>45196235802</v>
      </c>
    </row>
    <row r="17" spans="1:9">
      <c r="A17" s="7" t="s">
        <v>132</v>
      </c>
      <c r="B17" s="9">
        <v>2453022869</v>
      </c>
      <c r="C17" s="9">
        <v>51953600</v>
      </c>
      <c r="D17" s="9">
        <v>0</v>
      </c>
      <c r="E17" s="9">
        <v>1732500</v>
      </c>
      <c r="F17" s="9">
        <v>1034260071</v>
      </c>
      <c r="G17" s="9">
        <v>16931387</v>
      </c>
      <c r="H17" s="9">
        <v>537155418</v>
      </c>
      <c r="I17" s="9">
        <v>4095055845</v>
      </c>
    </row>
    <row r="18" spans="1:9">
      <c r="A18" s="7" t="s">
        <v>87</v>
      </c>
      <c r="B18" s="9">
        <v>209754941</v>
      </c>
      <c r="C18" s="9">
        <v>0</v>
      </c>
      <c r="D18" s="9">
        <v>0</v>
      </c>
      <c r="E18" s="9">
        <v>593410732</v>
      </c>
      <c r="F18" s="9">
        <v>796859720</v>
      </c>
      <c r="G18" s="9">
        <v>0</v>
      </c>
      <c r="H18" s="9">
        <v>0</v>
      </c>
      <c r="I18" s="9">
        <v>1600025393</v>
      </c>
    </row>
    <row r="19" spans="1:9">
      <c r="A19" s="7" t="s">
        <v>131</v>
      </c>
      <c r="B19" s="9">
        <v>37329814036</v>
      </c>
      <c r="C19" s="9">
        <v>157997771</v>
      </c>
      <c r="D19" s="9">
        <v>0</v>
      </c>
      <c r="E19" s="9">
        <v>301323084</v>
      </c>
      <c r="F19" s="9">
        <v>678754359</v>
      </c>
      <c r="G19" s="9">
        <v>592132986</v>
      </c>
      <c r="H19" s="9">
        <v>11724400</v>
      </c>
      <c r="I19" s="9">
        <v>39071746636</v>
      </c>
    </row>
    <row r="20" spans="1:9">
      <c r="A20" s="7" t="s">
        <v>68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>
      <c r="A21" s="7" t="s">
        <v>130</v>
      </c>
      <c r="B21" s="9">
        <v>429407928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429407928</v>
      </c>
    </row>
    <row r="22" spans="1:9">
      <c r="A22" s="7" t="s">
        <v>83</v>
      </c>
      <c r="B22" s="9">
        <v>35712395</v>
      </c>
      <c r="C22" s="9">
        <v>619478691</v>
      </c>
      <c r="D22" s="9">
        <v>4456966</v>
      </c>
      <c r="E22" s="9">
        <v>116445535</v>
      </c>
      <c r="F22" s="9">
        <v>50615947</v>
      </c>
      <c r="G22" s="9">
        <v>343249393</v>
      </c>
      <c r="H22" s="9">
        <v>227340906</v>
      </c>
      <c r="I22" s="9">
        <v>1397299833</v>
      </c>
    </row>
    <row r="23" spans="1:9">
      <c r="A23" s="7" t="s">
        <v>31</v>
      </c>
      <c r="B23" s="9">
        <v>43858493295</v>
      </c>
      <c r="C23" s="9">
        <v>11732241474</v>
      </c>
      <c r="D23" s="9">
        <v>599306719</v>
      </c>
      <c r="E23" s="9">
        <v>4196933471</v>
      </c>
      <c r="F23" s="9">
        <v>7605171110</v>
      </c>
      <c r="G23" s="9">
        <v>2953175995</v>
      </c>
      <c r="H23" s="9">
        <v>5450828341</v>
      </c>
      <c r="I23" s="9">
        <v>76396150405</v>
      </c>
    </row>
  </sheetData>
  <phoneticPr fontId="3"/>
  <conditionalFormatting sqref="A6:I23">
    <cfRule type="expression" dxfId="56" priority="1" stopIfTrue="1">
      <formula>$I$4="（単位：百万円）"</formula>
    </cfRule>
    <cfRule type="expression" dxfId="55" priority="2" stopIfTrue="1">
      <formula>$I$4="（単位：円）"</formula>
    </cfRule>
    <cfRule type="expression" dxfId="54" priority="3" stopIfTrue="1">
      <formula>$I$4="（単位：千円）"</formula>
    </cfRule>
  </conditionalFormatting>
  <dataValidations count="1">
    <dataValidation type="list" allowBlank="1" showDropDown="0" showInputMessage="1" showErrorMessage="1" sqref="I4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81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K52"/>
  <sheetViews>
    <sheetView workbookViewId="0"/>
  </sheetViews>
  <sheetFormatPr defaultColWidth="8.83203125" defaultRowHeight="11.25"/>
  <cols>
    <col min="1" max="1" width="56" style="4" bestFit="1" customWidth="1"/>
    <col min="2" max="11" width="15.33203125" style="4" customWidth="1"/>
    <col min="12" max="16384" width="8.83203125" style="4"/>
  </cols>
  <sheetData>
    <row r="1" spans="1:10" ht="21">
      <c r="A1" s="11" t="s">
        <v>1</v>
      </c>
    </row>
    <row r="2" spans="1:10" ht="13.5">
      <c r="A2" s="2" t="str">
        <f>"自治体名："&amp;自治体名</f>
        <v>自治体名：笠間市</v>
      </c>
    </row>
    <row r="3" spans="1:10" ht="13.5">
      <c r="A3" s="2" t="str">
        <f>"年度："&amp;年度</f>
        <v>年度：令和５年度</v>
      </c>
    </row>
    <row r="5" spans="1:10" ht="13.5">
      <c r="A5" s="12" t="s">
        <v>9</v>
      </c>
      <c r="H5" s="10" t="str">
        <f>単位</f>
        <v>（単位：円）</v>
      </c>
    </row>
    <row r="6" spans="1:10" ht="37.5" customHeight="1">
      <c r="A6" s="13" t="s">
        <v>10</v>
      </c>
      <c r="B6" s="17" t="s">
        <v>14</v>
      </c>
      <c r="C6" s="17" t="s">
        <v>20</v>
      </c>
      <c r="D6" s="17" t="s">
        <v>4</v>
      </c>
      <c r="E6" s="17" t="s">
        <v>23</v>
      </c>
      <c r="F6" s="17" t="s">
        <v>19</v>
      </c>
      <c r="G6" s="17" t="s">
        <v>24</v>
      </c>
      <c r="H6" s="17" t="s">
        <v>30</v>
      </c>
    </row>
    <row r="7" spans="1:10" ht="18" customHeight="1">
      <c r="A7" s="7"/>
      <c r="B7" s="18"/>
      <c r="C7" s="18"/>
      <c r="D7" s="18">
        <f>B7*C7</f>
        <v>0</v>
      </c>
      <c r="E7" s="18"/>
      <c r="F7" s="18">
        <f>B7*E7</f>
        <v>0</v>
      </c>
      <c r="G7" s="18">
        <f>D7-F7</f>
        <v>0</v>
      </c>
      <c r="H7" s="18">
        <f>F7</f>
        <v>0</v>
      </c>
    </row>
    <row r="8" spans="1:10" ht="18" hidden="1" customHeight="1">
      <c r="A8" s="7"/>
      <c r="B8" s="9"/>
      <c r="C8" s="9"/>
      <c r="D8" s="18">
        <f>B8*C8</f>
        <v>0</v>
      </c>
      <c r="E8" s="18"/>
      <c r="F8" s="18">
        <f>B8*E8</f>
        <v>0</v>
      </c>
      <c r="G8" s="18">
        <f>D8-F8</f>
        <v>0</v>
      </c>
      <c r="H8" s="18">
        <f>F8</f>
        <v>0</v>
      </c>
    </row>
    <row r="9" spans="1:10" ht="18" hidden="1" customHeight="1">
      <c r="A9" s="7"/>
      <c r="B9" s="9"/>
      <c r="C9" s="9"/>
      <c r="D9" s="18">
        <f>B9*C9</f>
        <v>0</v>
      </c>
      <c r="E9" s="18"/>
      <c r="F9" s="18">
        <f>B9*E9</f>
        <v>0</v>
      </c>
      <c r="G9" s="18">
        <f>D9-F9</f>
        <v>0</v>
      </c>
      <c r="H9" s="18">
        <f>F9</f>
        <v>0</v>
      </c>
    </row>
    <row r="10" spans="1:10" ht="18" customHeight="1">
      <c r="A10" s="14" t="s">
        <v>31</v>
      </c>
      <c r="B10" s="18">
        <f t="shared" ref="B10:H10" si="0">SUM(B7:B9)</f>
        <v>0</v>
      </c>
      <c r="C10" s="18">
        <f t="shared" si="0"/>
        <v>0</v>
      </c>
      <c r="D10" s="18">
        <f t="shared" si="0"/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</row>
    <row r="12" spans="1:10" ht="13.5">
      <c r="A12" s="12" t="s">
        <v>32</v>
      </c>
      <c r="J12" s="10" t="str">
        <f>単位</f>
        <v>（単位：円）</v>
      </c>
    </row>
    <row r="13" spans="1:10" ht="37.5" customHeight="1">
      <c r="A13" s="13" t="s">
        <v>18</v>
      </c>
      <c r="B13" s="17" t="s">
        <v>35</v>
      </c>
      <c r="C13" s="17" t="s">
        <v>37</v>
      </c>
      <c r="D13" s="17" t="s">
        <v>39</v>
      </c>
      <c r="E13" s="17" t="s">
        <v>43</v>
      </c>
      <c r="F13" s="17" t="s">
        <v>6</v>
      </c>
      <c r="G13" s="17" t="s">
        <v>44</v>
      </c>
      <c r="H13" s="17" t="s">
        <v>47</v>
      </c>
      <c r="I13" s="17" t="s">
        <v>7</v>
      </c>
      <c r="J13" s="17" t="s">
        <v>30</v>
      </c>
    </row>
    <row r="14" spans="1:10" ht="18" customHeight="1">
      <c r="A14" s="7" t="s">
        <v>198</v>
      </c>
      <c r="B14" s="18"/>
      <c r="C14" s="18"/>
      <c r="D14" s="18"/>
      <c r="E14" s="18"/>
      <c r="F14" s="18"/>
      <c r="G14" s="19"/>
      <c r="H14" s="18"/>
      <c r="I14" s="18"/>
      <c r="J14" s="18"/>
    </row>
    <row r="15" spans="1:10" ht="18" customHeight="1">
      <c r="A15" s="15" t="s">
        <v>202</v>
      </c>
      <c r="B15" s="18">
        <v>10200000</v>
      </c>
      <c r="C15" s="18">
        <v>81701494</v>
      </c>
      <c r="D15" s="18">
        <v>18012400</v>
      </c>
      <c r="E15" s="18">
        <f>C15-D15</f>
        <v>63689094</v>
      </c>
      <c r="F15" s="18">
        <v>20000000</v>
      </c>
      <c r="G15" s="19">
        <f>IFERROR(B15/F15,0)</f>
        <v>0.51</v>
      </c>
      <c r="H15" s="18">
        <f>ROUNDDOWN(E15*G15,0)</f>
        <v>32481437</v>
      </c>
      <c r="I15" s="18">
        <f>IF(H15&gt;0,IF(B15*0.7&gt;H15,B15-H15,0),0)</f>
        <v>0</v>
      </c>
      <c r="J15" s="18">
        <f>B15</f>
        <v>10200000</v>
      </c>
    </row>
    <row r="16" spans="1:10" ht="18" customHeight="1">
      <c r="A16" s="15" t="s">
        <v>77</v>
      </c>
      <c r="B16" s="18">
        <v>36500000</v>
      </c>
      <c r="C16" s="18">
        <v>168473133</v>
      </c>
      <c r="D16" s="18">
        <v>57637978</v>
      </c>
      <c r="E16" s="18">
        <f>C16-D16</f>
        <v>110835155</v>
      </c>
      <c r="F16" s="18">
        <v>50000000</v>
      </c>
      <c r="G16" s="19">
        <f>IFERROR(B16/F16,0)</f>
        <v>0.73</v>
      </c>
      <c r="H16" s="18">
        <f>ROUNDDOWN(E16*G16,0)</f>
        <v>80909663</v>
      </c>
      <c r="I16" s="18">
        <f>IF(H16&gt;0,IF(B16*0.7&gt;H16,B16-H16,0),0)</f>
        <v>0</v>
      </c>
      <c r="J16" s="18">
        <f>B16</f>
        <v>36500000</v>
      </c>
    </row>
    <row r="17" spans="1:11" ht="18" customHeight="1">
      <c r="A17" s="7" t="s">
        <v>197</v>
      </c>
      <c r="B17" s="18"/>
      <c r="C17" s="18"/>
      <c r="D17" s="18"/>
      <c r="E17" s="18"/>
      <c r="F17" s="18"/>
      <c r="G17" s="19"/>
      <c r="H17" s="18"/>
      <c r="I17" s="18"/>
      <c r="J17" s="18"/>
    </row>
    <row r="18" spans="1:11" ht="18" customHeight="1">
      <c r="A18" s="15" t="s">
        <v>21</v>
      </c>
      <c r="B18" s="18">
        <v>2012187279</v>
      </c>
      <c r="C18" s="18">
        <v>13925091590</v>
      </c>
      <c r="D18" s="18">
        <v>6047067881</v>
      </c>
      <c r="E18" s="18">
        <f t="shared" ref="E18:E24" si="1">C18-D18</f>
        <v>7878023709</v>
      </c>
      <c r="F18" s="18">
        <v>4531979872</v>
      </c>
      <c r="G18" s="19">
        <f t="shared" ref="G18:G24" si="2">IFERROR(B18/F18,0)</f>
        <v>0.44399739977485936</v>
      </c>
      <c r="H18" s="18">
        <f t="shared" ref="H18:H24" si="3">ROUNDDOWN(E18*G18,0)</f>
        <v>3497822042</v>
      </c>
      <c r="I18" s="18">
        <f t="shared" ref="I18:I24" si="4">IF(H18&gt;0,IF(B18*0.7&gt;H18,B18-H18,0),0)</f>
        <v>0</v>
      </c>
      <c r="J18" s="18">
        <f t="shared" ref="J18:J24" si="5">B18</f>
        <v>2012187279</v>
      </c>
    </row>
    <row r="19" spans="1:11" ht="18" customHeight="1">
      <c r="A19" s="15" t="s">
        <v>205</v>
      </c>
      <c r="B19" s="18">
        <v>1614045118</v>
      </c>
      <c r="C19" s="18">
        <v>38248611791</v>
      </c>
      <c r="D19" s="18">
        <v>34480401658</v>
      </c>
      <c r="E19" s="18">
        <f t="shared" si="1"/>
        <v>3768210133</v>
      </c>
      <c r="F19" s="18">
        <v>3220919056</v>
      </c>
      <c r="G19" s="19">
        <f t="shared" si="2"/>
        <v>0.50111321953071775</v>
      </c>
      <c r="H19" s="18">
        <f t="shared" si="3"/>
        <v>1888299911</v>
      </c>
      <c r="I19" s="18">
        <f t="shared" si="4"/>
        <v>0</v>
      </c>
      <c r="J19" s="18">
        <f t="shared" si="5"/>
        <v>1614045118</v>
      </c>
    </row>
    <row r="20" spans="1:11" ht="18" customHeight="1">
      <c r="A20" s="15" t="s">
        <v>206</v>
      </c>
      <c r="B20" s="18">
        <v>493187977</v>
      </c>
      <c r="C20" s="18">
        <v>1502400882</v>
      </c>
      <c r="D20" s="18">
        <v>1072070016</v>
      </c>
      <c r="E20" s="18">
        <f t="shared" si="1"/>
        <v>430330866</v>
      </c>
      <c r="F20" s="18">
        <v>493187977</v>
      </c>
      <c r="G20" s="19">
        <f t="shared" si="2"/>
        <v>1</v>
      </c>
      <c r="H20" s="18">
        <f t="shared" si="3"/>
        <v>430330866</v>
      </c>
      <c r="I20" s="18">
        <f t="shared" si="4"/>
        <v>0</v>
      </c>
      <c r="J20" s="18">
        <f t="shared" si="5"/>
        <v>493187977</v>
      </c>
    </row>
    <row r="21" spans="1:11" ht="18" customHeight="1">
      <c r="A21" s="15" t="s">
        <v>207</v>
      </c>
      <c r="B21" s="18">
        <v>3000000</v>
      </c>
      <c r="C21" s="18">
        <v>413416599</v>
      </c>
      <c r="D21" s="18">
        <v>40234400</v>
      </c>
      <c r="E21" s="18">
        <f t="shared" si="1"/>
        <v>373182199</v>
      </c>
      <c r="F21" s="18">
        <v>3000000</v>
      </c>
      <c r="G21" s="19">
        <f t="shared" si="2"/>
        <v>1</v>
      </c>
      <c r="H21" s="18">
        <f t="shared" si="3"/>
        <v>373182199</v>
      </c>
      <c r="I21" s="18">
        <f t="shared" si="4"/>
        <v>0</v>
      </c>
      <c r="J21" s="18">
        <f t="shared" si="5"/>
        <v>3000000</v>
      </c>
    </row>
    <row r="22" spans="1:11" ht="18" customHeight="1">
      <c r="A22" s="15" t="s">
        <v>209</v>
      </c>
      <c r="B22" s="18">
        <v>10000000</v>
      </c>
      <c r="C22" s="18">
        <v>147395053</v>
      </c>
      <c r="D22" s="18">
        <v>34512702</v>
      </c>
      <c r="E22" s="18">
        <f t="shared" si="1"/>
        <v>112882351</v>
      </c>
      <c r="F22" s="18">
        <v>10000000</v>
      </c>
      <c r="G22" s="19">
        <f t="shared" si="2"/>
        <v>1</v>
      </c>
      <c r="H22" s="18">
        <f t="shared" si="3"/>
        <v>112882351</v>
      </c>
      <c r="I22" s="18">
        <f t="shared" si="4"/>
        <v>0</v>
      </c>
      <c r="J22" s="18">
        <f t="shared" si="5"/>
        <v>10000000</v>
      </c>
    </row>
    <row r="23" spans="1:11" ht="18" customHeight="1">
      <c r="A23" s="15" t="s">
        <v>204</v>
      </c>
      <c r="B23" s="9">
        <v>35000000</v>
      </c>
      <c r="C23" s="9">
        <v>315026509</v>
      </c>
      <c r="D23" s="9">
        <v>246316929</v>
      </c>
      <c r="E23" s="18">
        <f t="shared" si="1"/>
        <v>68709580</v>
      </c>
      <c r="F23" s="18">
        <v>75000000</v>
      </c>
      <c r="G23" s="19">
        <f t="shared" si="2"/>
        <v>0.46666666666666662</v>
      </c>
      <c r="H23" s="18">
        <f t="shared" si="3"/>
        <v>32064470</v>
      </c>
      <c r="I23" s="18">
        <f t="shared" si="4"/>
        <v>0</v>
      </c>
      <c r="J23" s="18">
        <f t="shared" si="5"/>
        <v>35000000</v>
      </c>
    </row>
    <row r="24" spans="1:11" ht="18" hidden="1" customHeight="1">
      <c r="A24" s="7"/>
      <c r="B24" s="9"/>
      <c r="C24" s="9"/>
      <c r="D24" s="9"/>
      <c r="E24" s="18">
        <f t="shared" si="1"/>
        <v>0</v>
      </c>
      <c r="F24" s="18"/>
      <c r="G24" s="19">
        <f t="shared" si="2"/>
        <v>0</v>
      </c>
      <c r="H24" s="18">
        <f t="shared" si="3"/>
        <v>0</v>
      </c>
      <c r="I24" s="18">
        <f t="shared" si="4"/>
        <v>0</v>
      </c>
      <c r="J24" s="18">
        <f t="shared" si="5"/>
        <v>0</v>
      </c>
    </row>
    <row r="25" spans="1:11" ht="18" customHeight="1">
      <c r="A25" s="14" t="s">
        <v>31</v>
      </c>
      <c r="B25" s="18">
        <f>SUM(B14:B23)</f>
        <v>4214120374</v>
      </c>
      <c r="C25" s="18">
        <f>SUM(C14:C23)</f>
        <v>54802117051</v>
      </c>
      <c r="D25" s="18">
        <f>SUM(D14:D23)</f>
        <v>41996253964</v>
      </c>
      <c r="E25" s="18">
        <f>SUM(E14:E23)</f>
        <v>12805863087</v>
      </c>
      <c r="F25" s="18">
        <f>SUM(F14:F23)</f>
        <v>8404086905</v>
      </c>
      <c r="G25" s="20" t="s">
        <v>111</v>
      </c>
      <c r="H25" s="18">
        <f>SUM(H14:H23)</f>
        <v>6447972939</v>
      </c>
      <c r="I25" s="18">
        <f>SUM(I14:I23)</f>
        <v>0</v>
      </c>
      <c r="J25" s="18">
        <f>SUM(J14:J23)</f>
        <v>4214120374</v>
      </c>
    </row>
    <row r="27" spans="1:11" ht="13.5">
      <c r="A27" s="12" t="s">
        <v>49</v>
      </c>
      <c r="K27" s="10" t="str">
        <f>単位</f>
        <v>（単位：円）</v>
      </c>
    </row>
    <row r="28" spans="1:11" ht="37.5" customHeight="1">
      <c r="A28" s="13" t="s">
        <v>18</v>
      </c>
      <c r="B28" s="17" t="s">
        <v>52</v>
      </c>
      <c r="C28" s="17" t="s">
        <v>37</v>
      </c>
      <c r="D28" s="17" t="s">
        <v>39</v>
      </c>
      <c r="E28" s="17" t="s">
        <v>43</v>
      </c>
      <c r="F28" s="17" t="s">
        <v>6</v>
      </c>
      <c r="G28" s="17" t="s">
        <v>44</v>
      </c>
      <c r="H28" s="17" t="s">
        <v>47</v>
      </c>
      <c r="I28" s="17" t="s">
        <v>33</v>
      </c>
      <c r="J28" s="17" t="s">
        <v>55</v>
      </c>
      <c r="K28" s="17" t="s">
        <v>30</v>
      </c>
    </row>
    <row r="29" spans="1:11" ht="18" customHeight="1">
      <c r="A29" s="16" t="s">
        <v>198</v>
      </c>
      <c r="B29" s="18"/>
      <c r="C29" s="18"/>
      <c r="D29" s="18"/>
      <c r="E29" s="18"/>
      <c r="F29" s="18"/>
      <c r="G29" s="19"/>
      <c r="H29" s="18"/>
      <c r="I29" s="18"/>
      <c r="J29" s="18"/>
      <c r="K29" s="18"/>
    </row>
    <row r="30" spans="1:11" ht="18" customHeight="1">
      <c r="A30" s="15" t="s">
        <v>86</v>
      </c>
      <c r="B30" s="18">
        <v>20000000</v>
      </c>
      <c r="C30" s="18">
        <v>984695000</v>
      </c>
      <c r="D30" s="18">
        <v>196480000</v>
      </c>
      <c r="E30" s="18">
        <f>C30-D30</f>
        <v>788215000</v>
      </c>
      <c r="F30" s="18">
        <v>200000000</v>
      </c>
      <c r="G30" s="19">
        <f>IFERROR(B30/F30,0)</f>
        <v>0.1</v>
      </c>
      <c r="H30" s="18">
        <f>ROUNDDOWN(E30*G30,0)</f>
        <v>78821500</v>
      </c>
      <c r="I30" s="18">
        <f>IF(H30&gt;0,IF(B30*0.7&gt;H30,B30-H30,0),0)</f>
        <v>0</v>
      </c>
      <c r="J30" s="18">
        <f>B30-I30</f>
        <v>20000000</v>
      </c>
      <c r="K30" s="18">
        <f>B30</f>
        <v>20000000</v>
      </c>
    </row>
    <row r="31" spans="1:11" ht="18" customHeight="1">
      <c r="A31" s="15" t="s">
        <v>210</v>
      </c>
      <c r="B31" s="18">
        <v>300000</v>
      </c>
      <c r="C31" s="18">
        <v>3268705807</v>
      </c>
      <c r="D31" s="18">
        <v>672714433</v>
      </c>
      <c r="E31" s="18">
        <f>C31-D31</f>
        <v>2595991374</v>
      </c>
      <c r="F31" s="18">
        <v>20000000</v>
      </c>
      <c r="G31" s="19">
        <f>IFERROR(B31/F31,0)</f>
        <v>1.4999999999999999e-002</v>
      </c>
      <c r="H31" s="18">
        <f>ROUNDDOWN(E31*G31,0)</f>
        <v>38939870</v>
      </c>
      <c r="I31" s="18">
        <f>IF(H31&gt;0,IF(B31*0.7&gt;H31,B31-H31,0),0)</f>
        <v>0</v>
      </c>
      <c r="J31" s="18">
        <f>B31-I31</f>
        <v>300000</v>
      </c>
      <c r="K31" s="18">
        <f>B31</f>
        <v>300000</v>
      </c>
    </row>
    <row r="32" spans="1:11" ht="18" customHeight="1">
      <c r="A32" s="16" t="s">
        <v>197</v>
      </c>
      <c r="B32" s="18"/>
      <c r="C32" s="18"/>
      <c r="D32" s="18"/>
      <c r="E32" s="18"/>
      <c r="F32" s="18"/>
      <c r="G32" s="19"/>
      <c r="H32" s="18"/>
      <c r="I32" s="18"/>
      <c r="J32" s="18"/>
      <c r="K32" s="18"/>
    </row>
    <row r="33" spans="1:11" ht="18" customHeight="1">
      <c r="A33" s="15" t="s">
        <v>213</v>
      </c>
      <c r="B33" s="18">
        <v>28500000</v>
      </c>
      <c r="C33" s="18">
        <v>2292143000</v>
      </c>
      <c r="D33" s="18">
        <v>458707000</v>
      </c>
      <c r="E33" s="18">
        <f>C33-D33</f>
        <v>1833436000</v>
      </c>
      <c r="F33" s="18">
        <v>1900550000</v>
      </c>
      <c r="G33" s="19">
        <f>IFERROR(B33/F33,0)</f>
        <v>1.4995659151298309e-002</v>
      </c>
      <c r="H33" s="18">
        <f>ROUNDDOWN(E33*G33,0)</f>
        <v>27493581</v>
      </c>
      <c r="I33" s="18">
        <f>IF(H33&gt;0,IF(B33*0.7&gt;H33,B33-H33,0),0)</f>
        <v>0</v>
      </c>
      <c r="J33" s="18">
        <f>B33-I33</f>
        <v>28500000</v>
      </c>
      <c r="K33" s="18">
        <f>B33</f>
        <v>28500000</v>
      </c>
    </row>
    <row r="34" spans="1:11" ht="18" customHeight="1">
      <c r="A34" s="15" t="s">
        <v>215</v>
      </c>
      <c r="B34" s="18">
        <v>12860000</v>
      </c>
      <c r="C34" s="18">
        <v>186476174359</v>
      </c>
      <c r="D34" s="18">
        <v>179057676130</v>
      </c>
      <c r="E34" s="18">
        <f>C34-D34</f>
        <v>7418498229</v>
      </c>
      <c r="F34" s="18">
        <v>4530220000</v>
      </c>
      <c r="G34" s="19">
        <f>IFERROR(B34/F34,0)</f>
        <v>2.8387142346287817e-003</v>
      </c>
      <c r="H34" s="18">
        <f>ROUNDDOWN(E34*G34,0)</f>
        <v>21058996</v>
      </c>
      <c r="I34" s="18">
        <f>IF(H34&gt;0,IF(B34*0.7&gt;H34,B34-H34,0),0)</f>
        <v>0</v>
      </c>
      <c r="J34" s="18">
        <f>B34-I34</f>
        <v>12860000</v>
      </c>
      <c r="K34" s="18">
        <f>B34</f>
        <v>12860000</v>
      </c>
    </row>
    <row r="35" spans="1:11" ht="18" customHeight="1">
      <c r="A35" s="15" t="s">
        <v>216</v>
      </c>
      <c r="B35" s="18">
        <v>470000</v>
      </c>
      <c r="C35" s="18">
        <v>1672967004</v>
      </c>
      <c r="D35" s="18">
        <v>970417888</v>
      </c>
      <c r="E35" s="18">
        <f>C35-D35</f>
        <v>702549116</v>
      </c>
      <c r="F35" s="18">
        <v>20000000</v>
      </c>
      <c r="G35" s="19">
        <f>IFERROR(B35/F35,0)</f>
        <v>2.35e-002</v>
      </c>
      <c r="H35" s="18">
        <f>ROUNDDOWN(E35*G35,0)</f>
        <v>16509904</v>
      </c>
      <c r="I35" s="18">
        <f>IF(H35&gt;0,IF(B35*0.7&gt;H35,B35-H35,0),0)</f>
        <v>0</v>
      </c>
      <c r="J35" s="18">
        <f>B35-I35</f>
        <v>470000</v>
      </c>
      <c r="K35" s="18">
        <f>B35</f>
        <v>470000</v>
      </c>
    </row>
    <row r="36" spans="1:11" ht="18" customHeight="1">
      <c r="A36" s="15" t="s">
        <v>218</v>
      </c>
      <c r="B36" s="18">
        <v>5700000</v>
      </c>
      <c r="C36" s="18">
        <v>24164123000000</v>
      </c>
      <c r="D36" s="18">
        <v>23738231000000</v>
      </c>
      <c r="E36" s="18">
        <f>C36-D36</f>
        <v>425892000000</v>
      </c>
      <c r="F36" s="18">
        <v>16602000000</v>
      </c>
      <c r="G36" s="19">
        <f>IFERROR(B36/F36,0)</f>
        <v>3.4333212865919767e-004</v>
      </c>
      <c r="H36" s="18">
        <f>ROUNDDOWN(E36*G36,0)</f>
        <v>146222406</v>
      </c>
      <c r="I36" s="18">
        <f>IF(H36&gt;0,IF(B36*0.7&gt;H36,B36-H36,0),0)</f>
        <v>0</v>
      </c>
      <c r="J36" s="18">
        <f>B36-I36</f>
        <v>5700000</v>
      </c>
      <c r="K36" s="18">
        <f>B36</f>
        <v>5700000</v>
      </c>
    </row>
    <row r="37" spans="1:11" ht="18" customHeight="1">
      <c r="A37" s="15" t="s">
        <v>219</v>
      </c>
      <c r="B37" s="18">
        <v>500000</v>
      </c>
      <c r="C37" s="18">
        <v>615847292</v>
      </c>
      <c r="D37" s="18">
        <v>444747619</v>
      </c>
      <c r="E37" s="18">
        <f>C37-D37</f>
        <v>171099673</v>
      </c>
      <c r="F37" s="18">
        <v>100000000</v>
      </c>
      <c r="G37" s="19">
        <f>IFERROR(B37/F37,0)</f>
        <v>5.0000000000000001e-003</v>
      </c>
      <c r="H37" s="18">
        <f>ROUNDDOWN(E37*G37,0)</f>
        <v>855498</v>
      </c>
      <c r="I37" s="18">
        <f>IF(H37&gt;0,IF(B37*0.7&gt;H37,B37-H37,0),0)</f>
        <v>0</v>
      </c>
      <c r="J37" s="18">
        <f>B37-I37</f>
        <v>500000</v>
      </c>
      <c r="K37" s="18">
        <f>B37</f>
        <v>500000</v>
      </c>
    </row>
    <row r="38" spans="1:11" ht="18" customHeight="1">
      <c r="A38" s="16" t="s">
        <v>46</v>
      </c>
      <c r="B38" s="18"/>
      <c r="C38" s="18"/>
      <c r="D38" s="18"/>
      <c r="E38" s="18"/>
      <c r="F38" s="18"/>
      <c r="G38" s="19"/>
      <c r="H38" s="18"/>
      <c r="I38" s="18"/>
      <c r="J38" s="18"/>
      <c r="K38" s="18"/>
    </row>
    <row r="39" spans="1:11" ht="18" customHeight="1">
      <c r="A39" s="15" t="s">
        <v>12</v>
      </c>
      <c r="B39" s="18">
        <v>500000000</v>
      </c>
      <c r="C39" s="18">
        <v>16639341908</v>
      </c>
      <c r="D39" s="18">
        <v>435735209</v>
      </c>
      <c r="E39" s="18">
        <f t="shared" ref="E39:E51" si="6">C39-D39</f>
        <v>16203606699</v>
      </c>
      <c r="F39" s="18">
        <v>768274300</v>
      </c>
      <c r="G39" s="19">
        <f t="shared" ref="G39:G51" si="7">IFERROR(B39/F39,0)</f>
        <v>0.65080922269559205</v>
      </c>
      <c r="H39" s="18">
        <f t="shared" ref="H39:H51" si="8">ROUNDDOWN(E39*G39,0)</f>
        <v>10545456680</v>
      </c>
      <c r="I39" s="18">
        <f t="shared" ref="I39:I51" si="9">IF(H39&gt;0,IF(B39*0.7&gt;H39,B39-H39,0),0)</f>
        <v>0</v>
      </c>
      <c r="J39" s="18">
        <f t="shared" ref="J39:J51" si="10">B39-I39</f>
        <v>500000000</v>
      </c>
      <c r="K39" s="18">
        <f t="shared" ref="K39:K51" si="11">B39</f>
        <v>500000000</v>
      </c>
    </row>
    <row r="40" spans="1:11" ht="18" customHeight="1">
      <c r="A40" s="15" t="s">
        <v>221</v>
      </c>
      <c r="B40" s="18">
        <v>59623000</v>
      </c>
      <c r="C40" s="18">
        <v>736477222988</v>
      </c>
      <c r="D40" s="18">
        <v>676176893574</v>
      </c>
      <c r="E40" s="18">
        <f t="shared" si="6"/>
        <v>60300329414</v>
      </c>
      <c r="F40" s="18">
        <v>8858620135</v>
      </c>
      <c r="G40" s="19">
        <f t="shared" si="7"/>
        <v>6.7305064548859334e-003</v>
      </c>
      <c r="H40" s="18">
        <f t="shared" si="8"/>
        <v>405851756</v>
      </c>
      <c r="I40" s="18">
        <f t="shared" si="9"/>
        <v>0</v>
      </c>
      <c r="J40" s="18">
        <f t="shared" si="10"/>
        <v>59623000</v>
      </c>
      <c r="K40" s="18">
        <f t="shared" si="11"/>
        <v>59623000</v>
      </c>
    </row>
    <row r="41" spans="1:11" ht="18" customHeight="1">
      <c r="A41" s="15" t="s">
        <v>222</v>
      </c>
      <c r="B41" s="18">
        <v>2810000</v>
      </c>
      <c r="C41" s="18">
        <v>428443038</v>
      </c>
      <c r="D41" s="18">
        <v>2146084</v>
      </c>
      <c r="E41" s="18">
        <f t="shared" si="6"/>
        <v>426296954</v>
      </c>
      <c r="F41" s="18">
        <v>417333012</v>
      </c>
      <c r="G41" s="19">
        <f t="shared" si="7"/>
        <v>6.7332320214342403e-003</v>
      </c>
      <c r="H41" s="18">
        <f t="shared" si="8"/>
        <v>2870356</v>
      </c>
      <c r="I41" s="18">
        <f t="shared" si="9"/>
        <v>0</v>
      </c>
      <c r="J41" s="18">
        <f t="shared" si="10"/>
        <v>2810000</v>
      </c>
      <c r="K41" s="18">
        <f t="shared" si="11"/>
        <v>2810000</v>
      </c>
    </row>
    <row r="42" spans="1:11" ht="18" customHeight="1">
      <c r="A42" s="15" t="s">
        <v>214</v>
      </c>
      <c r="B42" s="18">
        <v>2876000</v>
      </c>
      <c r="C42" s="18">
        <v>838181396</v>
      </c>
      <c r="D42" s="18">
        <v>88945</v>
      </c>
      <c r="E42" s="18">
        <f t="shared" si="6"/>
        <v>838092451</v>
      </c>
      <c r="F42" s="18">
        <v>821180605</v>
      </c>
      <c r="G42" s="19">
        <f t="shared" si="7"/>
        <v>3.5022746305607157e-003</v>
      </c>
      <c r="H42" s="18">
        <f t="shared" si="8"/>
        <v>2935229</v>
      </c>
      <c r="I42" s="18">
        <f t="shared" si="9"/>
        <v>0</v>
      </c>
      <c r="J42" s="18">
        <f t="shared" si="10"/>
        <v>2876000</v>
      </c>
      <c r="K42" s="18">
        <f t="shared" si="11"/>
        <v>2876000</v>
      </c>
    </row>
    <row r="43" spans="1:11" ht="18" customHeight="1">
      <c r="A43" s="15" t="s">
        <v>45</v>
      </c>
      <c r="B43" s="18">
        <v>2827000</v>
      </c>
      <c r="C43" s="18">
        <v>565493467</v>
      </c>
      <c r="D43" s="18">
        <v>11221095</v>
      </c>
      <c r="E43" s="18">
        <f t="shared" si="6"/>
        <v>554272372</v>
      </c>
      <c r="F43" s="18">
        <v>491400000</v>
      </c>
      <c r="G43" s="19">
        <f t="shared" si="7"/>
        <v>5.7529507529507527e-003</v>
      </c>
      <c r="H43" s="18">
        <f t="shared" si="8"/>
        <v>3188701</v>
      </c>
      <c r="I43" s="18">
        <f t="shared" si="9"/>
        <v>0</v>
      </c>
      <c r="J43" s="18">
        <f t="shared" si="10"/>
        <v>2827000</v>
      </c>
      <c r="K43" s="18">
        <f t="shared" si="11"/>
        <v>2827000</v>
      </c>
    </row>
    <row r="44" spans="1:11" ht="18" customHeight="1">
      <c r="A44" s="15" t="s">
        <v>34</v>
      </c>
      <c r="B44" s="18">
        <v>1000000</v>
      </c>
      <c r="C44" s="18">
        <v>1977613823</v>
      </c>
      <c r="D44" s="18">
        <v>456071897</v>
      </c>
      <c r="E44" s="18">
        <f t="shared" si="6"/>
        <v>1521541926</v>
      </c>
      <c r="F44" s="18">
        <v>542300000</v>
      </c>
      <c r="G44" s="19">
        <f t="shared" si="7"/>
        <v>1.8439977872026553e-003</v>
      </c>
      <c r="H44" s="18">
        <f t="shared" si="8"/>
        <v>2805719</v>
      </c>
      <c r="I44" s="18">
        <f t="shared" si="9"/>
        <v>0</v>
      </c>
      <c r="J44" s="18">
        <f t="shared" si="10"/>
        <v>1000000</v>
      </c>
      <c r="K44" s="18">
        <f t="shared" si="11"/>
        <v>1000000</v>
      </c>
    </row>
    <row r="45" spans="1:11" ht="18" customHeight="1">
      <c r="A45" s="15" t="s">
        <v>217</v>
      </c>
      <c r="B45" s="18">
        <v>6100000</v>
      </c>
      <c r="C45" s="18">
        <v>8022556621</v>
      </c>
      <c r="D45" s="18">
        <v>6382326275</v>
      </c>
      <c r="E45" s="18">
        <f t="shared" si="6"/>
        <v>1640230346</v>
      </c>
      <c r="F45" s="18">
        <v>38000000</v>
      </c>
      <c r="G45" s="19">
        <f t="shared" si="7"/>
        <v>0.16052631578947368</v>
      </c>
      <c r="H45" s="18">
        <f t="shared" si="8"/>
        <v>263300134</v>
      </c>
      <c r="I45" s="18">
        <f t="shared" si="9"/>
        <v>0</v>
      </c>
      <c r="J45" s="18">
        <f t="shared" si="10"/>
        <v>6100000</v>
      </c>
      <c r="K45" s="18">
        <f t="shared" si="11"/>
        <v>6100000</v>
      </c>
    </row>
    <row r="46" spans="1:11" ht="18" customHeight="1">
      <c r="A46" s="15" t="s">
        <v>223</v>
      </c>
      <c r="B46" s="18">
        <v>2400000</v>
      </c>
      <c r="C46" s="18">
        <v>0</v>
      </c>
      <c r="D46" s="18">
        <v>0</v>
      </c>
      <c r="E46" s="18">
        <f t="shared" si="6"/>
        <v>0</v>
      </c>
      <c r="F46" s="18">
        <v>0</v>
      </c>
      <c r="G46" s="19">
        <f t="shared" si="7"/>
        <v>0</v>
      </c>
      <c r="H46" s="18">
        <f t="shared" si="8"/>
        <v>0</v>
      </c>
      <c r="I46" s="18">
        <f t="shared" si="9"/>
        <v>0</v>
      </c>
      <c r="J46" s="18">
        <f t="shared" si="10"/>
        <v>2400000</v>
      </c>
      <c r="K46" s="18">
        <f t="shared" si="11"/>
        <v>2400000</v>
      </c>
    </row>
    <row r="47" spans="1:11" ht="18" customHeight="1">
      <c r="A47" s="15" t="s">
        <v>224</v>
      </c>
      <c r="B47" s="18">
        <v>886000</v>
      </c>
      <c r="C47" s="18">
        <v>334036965</v>
      </c>
      <c r="D47" s="18">
        <v>4395584</v>
      </c>
      <c r="E47" s="18">
        <f t="shared" si="6"/>
        <v>329641381</v>
      </c>
      <c r="F47" s="18">
        <v>317930000</v>
      </c>
      <c r="G47" s="19">
        <f t="shared" si="7"/>
        <v>2.7867769634825276e-003</v>
      </c>
      <c r="H47" s="18">
        <f t="shared" si="8"/>
        <v>918637</v>
      </c>
      <c r="I47" s="18">
        <f t="shared" si="9"/>
        <v>0</v>
      </c>
      <c r="J47" s="18">
        <f t="shared" si="10"/>
        <v>886000</v>
      </c>
      <c r="K47" s="18">
        <f t="shared" si="11"/>
        <v>886000</v>
      </c>
    </row>
    <row r="48" spans="1:11" ht="18" customHeight="1">
      <c r="A48" s="15" t="s">
        <v>225</v>
      </c>
      <c r="B48" s="18">
        <v>200000</v>
      </c>
      <c r="C48" s="18">
        <v>5193322846</v>
      </c>
      <c r="D48" s="18">
        <v>1523403781</v>
      </c>
      <c r="E48" s="18">
        <f t="shared" si="6"/>
        <v>3669919065</v>
      </c>
      <c r="F48" s="18">
        <v>74175000</v>
      </c>
      <c r="G48" s="19">
        <f t="shared" si="7"/>
        <v>2.6963262554769128e-003</v>
      </c>
      <c r="H48" s="18">
        <f t="shared" si="8"/>
        <v>9895299</v>
      </c>
      <c r="I48" s="18">
        <f t="shared" si="9"/>
        <v>0</v>
      </c>
      <c r="J48" s="18">
        <f t="shared" si="10"/>
        <v>200000</v>
      </c>
      <c r="K48" s="18">
        <f t="shared" si="11"/>
        <v>200000</v>
      </c>
    </row>
    <row r="49" spans="1:11" ht="18" customHeight="1">
      <c r="A49" s="15" t="s">
        <v>226</v>
      </c>
      <c r="B49" s="18">
        <v>40000</v>
      </c>
      <c r="C49" s="18">
        <v>2165816831</v>
      </c>
      <c r="D49" s="18">
        <v>545822205</v>
      </c>
      <c r="E49" s="18">
        <f t="shared" si="6"/>
        <v>1619994626</v>
      </c>
      <c r="F49" s="18">
        <v>400000000</v>
      </c>
      <c r="G49" s="19">
        <f t="shared" si="7"/>
        <v>1.e-004</v>
      </c>
      <c r="H49" s="18">
        <f t="shared" si="8"/>
        <v>161999</v>
      </c>
      <c r="I49" s="18">
        <f t="shared" si="9"/>
        <v>0</v>
      </c>
      <c r="J49" s="18">
        <f t="shared" si="10"/>
        <v>40000</v>
      </c>
      <c r="K49" s="18">
        <f t="shared" si="11"/>
        <v>40000</v>
      </c>
    </row>
    <row r="50" spans="1:11" ht="18" customHeight="1">
      <c r="A50" s="15" t="s">
        <v>212</v>
      </c>
      <c r="B50" s="18">
        <v>1050000</v>
      </c>
      <c r="C50" s="18">
        <v>1778178621</v>
      </c>
      <c r="D50" s="18">
        <v>1368251401</v>
      </c>
      <c r="E50" s="18">
        <f t="shared" si="6"/>
        <v>409927220</v>
      </c>
      <c r="F50" s="18">
        <v>187460000</v>
      </c>
      <c r="G50" s="19">
        <f t="shared" si="7"/>
        <v>5.6011949215832709e-003</v>
      </c>
      <c r="H50" s="18">
        <f t="shared" si="8"/>
        <v>2296082</v>
      </c>
      <c r="I50" s="18">
        <f t="shared" si="9"/>
        <v>0</v>
      </c>
      <c r="J50" s="18">
        <f t="shared" si="10"/>
        <v>1050000</v>
      </c>
      <c r="K50" s="18">
        <f t="shared" si="11"/>
        <v>1050000</v>
      </c>
    </row>
    <row r="51" spans="1:11" ht="18" customHeight="1">
      <c r="A51" s="15" t="s">
        <v>211</v>
      </c>
      <c r="B51" s="18">
        <v>3655000</v>
      </c>
      <c r="C51" s="18">
        <v>0</v>
      </c>
      <c r="D51" s="18">
        <v>0</v>
      </c>
      <c r="E51" s="18">
        <f t="shared" si="6"/>
        <v>0</v>
      </c>
      <c r="F51" s="18">
        <v>0</v>
      </c>
      <c r="G51" s="19">
        <f t="shared" si="7"/>
        <v>0</v>
      </c>
      <c r="H51" s="18">
        <f t="shared" si="8"/>
        <v>0</v>
      </c>
      <c r="I51" s="18">
        <f t="shared" si="9"/>
        <v>0</v>
      </c>
      <c r="J51" s="18">
        <f t="shared" si="10"/>
        <v>3655000</v>
      </c>
      <c r="K51" s="18">
        <f t="shared" si="11"/>
        <v>3655000</v>
      </c>
    </row>
    <row r="52" spans="1:11" ht="18" customHeight="1">
      <c r="A52" s="14" t="s">
        <v>31</v>
      </c>
      <c r="B52" s="9">
        <f>SUM(B29:B51)</f>
        <v>651797000</v>
      </c>
      <c r="C52" s="9">
        <f>SUM(C29:C51)</f>
        <v>25133853740966</v>
      </c>
      <c r="D52" s="9">
        <f>SUM(D29:D51)</f>
        <v>24606938099120</v>
      </c>
      <c r="E52" s="9">
        <f>SUM(E29:E51)</f>
        <v>526915641846</v>
      </c>
      <c r="F52" s="9">
        <f>SUM(F29:F51)</f>
        <v>36289443052</v>
      </c>
      <c r="G52" s="20" t="s">
        <v>111</v>
      </c>
      <c r="H52" s="9">
        <f>SUM(H29:H51)</f>
        <v>11569582347</v>
      </c>
      <c r="I52" s="9">
        <f>SUM(I29:I51)</f>
        <v>0</v>
      </c>
      <c r="J52" s="9">
        <f>SUM(J29:J51)</f>
        <v>651797000</v>
      </c>
      <c r="K52" s="9">
        <f>SUM(K29:K51)</f>
        <v>651797000</v>
      </c>
    </row>
  </sheetData>
  <phoneticPr fontId="3"/>
  <conditionalFormatting sqref="B14:F25 H14:J25">
    <cfRule type="expression" dxfId="53" priority="1" stopIfTrue="1">
      <formula>$J$12="（単位：百万円）"</formula>
    </cfRule>
    <cfRule type="expression" dxfId="52" priority="2" stopIfTrue="1">
      <formula>$J$12="（単位：円）"</formula>
    </cfRule>
    <cfRule type="expression" dxfId="51" priority="3" stopIfTrue="1">
      <formula>$J$12="（単位：千円）"</formula>
    </cfRule>
  </conditionalFormatting>
  <conditionalFormatting sqref="B29:F52 H29:K52">
    <cfRule type="expression" dxfId="50" priority="13" stopIfTrue="1">
      <formula>$K$27="（単位：百万円）"</formula>
    </cfRule>
    <cfRule type="expression" dxfId="49" priority="14" stopIfTrue="1">
      <formula>$K$27="（単位：円）"</formula>
    </cfRule>
    <cfRule type="expression" dxfId="48" priority="15" stopIfTrue="1">
      <formula>$K$27="（単位：千円）"</formula>
    </cfRule>
  </conditionalFormatting>
  <conditionalFormatting sqref="B7:H10">
    <cfRule type="expression" dxfId="47" priority="40" stopIfTrue="1">
      <formula>$H$5="（単位：百万円）"</formula>
    </cfRule>
    <cfRule type="expression" dxfId="46" priority="41" stopIfTrue="1">
      <formula>$H$5="（単位：円）"</formula>
    </cfRule>
    <cfRule type="expression" dxfId="45" priority="42" stopIfTrue="1">
      <formula>$H$5="（単位：千円）"</formula>
    </cfRule>
  </conditionalFormatting>
  <conditionalFormatting sqref="D10">
    <cfRule type="expression" dxfId="44" priority="16" stopIfTrue="1">
      <formula>$J$12="（単位：百万円）"</formula>
    </cfRule>
    <cfRule type="expression" dxfId="43" priority="17" stopIfTrue="1">
      <formula>$J$12="（単位：円）"</formula>
    </cfRule>
    <cfRule type="expression" dxfId="42" priority="18" stopIfTrue="1">
      <formula>$J$12="（単位：千円）"</formula>
    </cfRule>
  </conditionalFormatting>
  <conditionalFormatting sqref="F10:H10">
    <cfRule type="expression" dxfId="41" priority="19" stopIfTrue="1">
      <formula>$J$12="（単位：百万円）"</formula>
    </cfRule>
    <cfRule type="expression" dxfId="40" priority="20" stopIfTrue="1">
      <formula>$J$12="（単位：円）"</formula>
    </cfRule>
    <cfRule type="expression" dxfId="39" priority="21" stopIfTrue="1">
      <formula>$J$12="（単位：千円）"</formula>
    </cfRule>
  </conditionalFormatting>
  <dataValidations count="1">
    <dataValidation type="list" allowBlank="1" showDropDown="0" showInputMessage="1" showErrorMessage="1" sqref="H5 J12 K27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61" fitToWidth="1" fitToHeight="1" orientation="landscape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pageSetUpPr fitToPage="1"/>
  </sheetPr>
  <dimension ref="A1:G30"/>
  <sheetViews>
    <sheetView workbookViewId="0"/>
  </sheetViews>
  <sheetFormatPr defaultColWidth="8.83203125" defaultRowHeight="11.25"/>
  <cols>
    <col min="1" max="1" width="32.08203125" style="4" bestFit="1" customWidth="1"/>
    <col min="2" max="7" width="19.83203125" style="4" customWidth="1"/>
    <col min="8" max="16384" width="8.83203125" style="4"/>
  </cols>
  <sheetData>
    <row r="1" spans="1:7" ht="21">
      <c r="A1" s="11" t="s">
        <v>56</v>
      </c>
    </row>
    <row r="2" spans="1:7" ht="13.5">
      <c r="A2" s="2" t="str">
        <f>"自治体名："&amp;自治体名</f>
        <v>自治体名：笠間市</v>
      </c>
    </row>
    <row r="3" spans="1:7" ht="13.5">
      <c r="A3" s="2" t="str">
        <f>"年度："&amp;年度</f>
        <v>年度：令和５年度</v>
      </c>
    </row>
    <row r="4" spans="1:7" ht="13.5">
      <c r="G4" s="10" t="str">
        <f>単位</f>
        <v>（単位：円）</v>
      </c>
    </row>
    <row r="5" spans="1:7" ht="22.5" customHeight="1">
      <c r="A5" s="13" t="s">
        <v>58</v>
      </c>
      <c r="B5" s="13" t="s">
        <v>28</v>
      </c>
      <c r="C5" s="13" t="s">
        <v>22</v>
      </c>
      <c r="D5" s="13" t="s">
        <v>59</v>
      </c>
      <c r="E5" s="13" t="s">
        <v>60</v>
      </c>
      <c r="F5" s="17" t="s">
        <v>41</v>
      </c>
      <c r="G5" s="17" t="s">
        <v>30</v>
      </c>
    </row>
    <row r="6" spans="1:7" ht="18" customHeight="1">
      <c r="A6" s="7" t="s">
        <v>227</v>
      </c>
      <c r="B6" s="9">
        <v>6933603605</v>
      </c>
      <c r="C6" s="9">
        <v>0</v>
      </c>
      <c r="D6" s="9">
        <v>0</v>
      </c>
      <c r="E6" s="9">
        <v>0</v>
      </c>
      <c r="F6" s="18">
        <f t="shared" ref="F6:F29" si="0">SUM(B6:E6)</f>
        <v>6933603605</v>
      </c>
      <c r="G6" s="18">
        <f t="shared" ref="G6:G30" si="1">F6</f>
        <v>6933603605</v>
      </c>
    </row>
    <row r="7" spans="1:7" ht="18" customHeight="1">
      <c r="A7" s="7" t="s">
        <v>208</v>
      </c>
      <c r="B7" s="9">
        <v>1713694929</v>
      </c>
      <c r="C7" s="9">
        <v>5000000</v>
      </c>
      <c r="D7" s="9">
        <v>0</v>
      </c>
      <c r="E7" s="9">
        <v>0</v>
      </c>
      <c r="F7" s="18">
        <f t="shared" si="0"/>
        <v>1718694929</v>
      </c>
      <c r="G7" s="18">
        <f t="shared" si="1"/>
        <v>1718694929</v>
      </c>
    </row>
    <row r="8" spans="1:7" ht="18" customHeight="1">
      <c r="A8" s="7" t="s">
        <v>228</v>
      </c>
      <c r="B8" s="9">
        <v>10823237</v>
      </c>
      <c r="C8" s="9">
        <v>0</v>
      </c>
      <c r="D8" s="9">
        <v>0</v>
      </c>
      <c r="E8" s="9">
        <v>0</v>
      </c>
      <c r="F8" s="18">
        <f t="shared" si="0"/>
        <v>10823237</v>
      </c>
      <c r="G8" s="18">
        <f t="shared" si="1"/>
        <v>10823237</v>
      </c>
    </row>
    <row r="9" spans="1:7" ht="18" customHeight="1">
      <c r="A9" s="7" t="s">
        <v>229</v>
      </c>
      <c r="B9" s="9">
        <v>73669191</v>
      </c>
      <c r="C9" s="9">
        <v>0</v>
      </c>
      <c r="D9" s="9">
        <v>0</v>
      </c>
      <c r="E9" s="9">
        <v>0</v>
      </c>
      <c r="F9" s="18">
        <f t="shared" si="0"/>
        <v>73669191</v>
      </c>
      <c r="G9" s="18">
        <f t="shared" si="1"/>
        <v>73669191</v>
      </c>
    </row>
    <row r="10" spans="1:7" ht="18" customHeight="1">
      <c r="A10" s="7" t="s">
        <v>230</v>
      </c>
      <c r="B10" s="9">
        <v>0</v>
      </c>
      <c r="C10" s="9">
        <v>0</v>
      </c>
      <c r="D10" s="9">
        <v>0</v>
      </c>
      <c r="E10" s="9">
        <v>0</v>
      </c>
      <c r="F10" s="18">
        <f t="shared" si="0"/>
        <v>0</v>
      </c>
      <c r="G10" s="18">
        <f t="shared" si="1"/>
        <v>0</v>
      </c>
    </row>
    <row r="11" spans="1:7" ht="18" customHeight="1">
      <c r="A11" s="7" t="s">
        <v>231</v>
      </c>
      <c r="B11" s="9">
        <v>673151052</v>
      </c>
      <c r="C11" s="9">
        <v>0</v>
      </c>
      <c r="D11" s="9">
        <v>0</v>
      </c>
      <c r="E11" s="9">
        <v>0</v>
      </c>
      <c r="F11" s="18">
        <f t="shared" si="0"/>
        <v>673151052</v>
      </c>
      <c r="G11" s="18">
        <f t="shared" si="1"/>
        <v>673151052</v>
      </c>
    </row>
    <row r="12" spans="1:7" ht="18" customHeight="1">
      <c r="A12" s="7" t="s">
        <v>190</v>
      </c>
      <c r="B12" s="9">
        <v>39084437</v>
      </c>
      <c r="C12" s="9">
        <v>0</v>
      </c>
      <c r="D12" s="9">
        <v>0</v>
      </c>
      <c r="E12" s="9">
        <v>0</v>
      </c>
      <c r="F12" s="18">
        <f t="shared" si="0"/>
        <v>39084437</v>
      </c>
      <c r="G12" s="18">
        <f t="shared" si="1"/>
        <v>39084437</v>
      </c>
    </row>
    <row r="13" spans="1:7" ht="18" customHeight="1">
      <c r="A13" s="7" t="s">
        <v>203</v>
      </c>
      <c r="B13" s="9">
        <v>12273175</v>
      </c>
      <c r="C13" s="9">
        <v>0</v>
      </c>
      <c r="D13" s="9">
        <v>0</v>
      </c>
      <c r="E13" s="9">
        <v>0</v>
      </c>
      <c r="F13" s="18">
        <f t="shared" si="0"/>
        <v>12273175</v>
      </c>
      <c r="G13" s="18">
        <f t="shared" si="1"/>
        <v>12273175</v>
      </c>
    </row>
    <row r="14" spans="1:7" ht="18" customHeight="1">
      <c r="A14" s="7" t="s">
        <v>232</v>
      </c>
      <c r="B14" s="9">
        <v>79888356</v>
      </c>
      <c r="C14" s="9">
        <v>0</v>
      </c>
      <c r="D14" s="9">
        <v>0</v>
      </c>
      <c r="E14" s="9">
        <v>0</v>
      </c>
      <c r="F14" s="18">
        <f t="shared" si="0"/>
        <v>79888356</v>
      </c>
      <c r="G14" s="18">
        <f t="shared" si="1"/>
        <v>79888356</v>
      </c>
    </row>
    <row r="15" spans="1:7" ht="18" customHeight="1">
      <c r="A15" s="7" t="s">
        <v>149</v>
      </c>
      <c r="B15" s="9">
        <v>948866796</v>
      </c>
      <c r="C15" s="9">
        <v>0</v>
      </c>
      <c r="D15" s="9">
        <v>0</v>
      </c>
      <c r="E15" s="9">
        <v>0</v>
      </c>
      <c r="F15" s="18">
        <f t="shared" si="0"/>
        <v>948866796</v>
      </c>
      <c r="G15" s="18">
        <f t="shared" si="1"/>
        <v>948866796</v>
      </c>
    </row>
    <row r="16" spans="1:7" ht="18" customHeight="1">
      <c r="A16" s="7" t="s">
        <v>233</v>
      </c>
      <c r="B16" s="9">
        <v>29267670</v>
      </c>
      <c r="C16" s="9">
        <v>0</v>
      </c>
      <c r="D16" s="9">
        <v>0</v>
      </c>
      <c r="E16" s="9">
        <v>0</v>
      </c>
      <c r="F16" s="18">
        <f t="shared" si="0"/>
        <v>29267670</v>
      </c>
      <c r="G16" s="18">
        <f t="shared" si="1"/>
        <v>29267670</v>
      </c>
    </row>
    <row r="17" spans="1:7" ht="18" customHeight="1">
      <c r="A17" s="7" t="s">
        <v>234</v>
      </c>
      <c r="B17" s="9">
        <v>0</v>
      </c>
      <c r="C17" s="9">
        <v>0</v>
      </c>
      <c r="D17" s="9">
        <v>0</v>
      </c>
      <c r="E17" s="9">
        <v>0</v>
      </c>
      <c r="F17" s="18">
        <f t="shared" si="0"/>
        <v>0</v>
      </c>
      <c r="G17" s="18">
        <f t="shared" si="1"/>
        <v>0</v>
      </c>
    </row>
    <row r="18" spans="1:7" ht="18" customHeight="1">
      <c r="A18" s="7" t="s">
        <v>154</v>
      </c>
      <c r="B18" s="9">
        <v>12448806</v>
      </c>
      <c r="C18" s="9">
        <v>0</v>
      </c>
      <c r="D18" s="9">
        <v>0</v>
      </c>
      <c r="E18" s="9">
        <v>0</v>
      </c>
      <c r="F18" s="18">
        <f t="shared" si="0"/>
        <v>12448806</v>
      </c>
      <c r="G18" s="18">
        <f t="shared" si="1"/>
        <v>12448806</v>
      </c>
    </row>
    <row r="19" spans="1:7" ht="18" customHeight="1">
      <c r="A19" s="7" t="s">
        <v>235</v>
      </c>
      <c r="B19" s="9">
        <v>172965043</v>
      </c>
      <c r="C19" s="9">
        <v>0</v>
      </c>
      <c r="D19" s="9">
        <v>0</v>
      </c>
      <c r="E19" s="9">
        <v>0</v>
      </c>
      <c r="F19" s="18">
        <f t="shared" si="0"/>
        <v>172965043</v>
      </c>
      <c r="G19" s="18">
        <f t="shared" si="1"/>
        <v>172965043</v>
      </c>
    </row>
    <row r="20" spans="1:7" ht="18" customHeight="1">
      <c r="A20" s="7" t="s">
        <v>236</v>
      </c>
      <c r="B20" s="9">
        <v>678231219</v>
      </c>
      <c r="C20" s="9">
        <v>0</v>
      </c>
      <c r="D20" s="9">
        <v>0</v>
      </c>
      <c r="E20" s="9">
        <v>0</v>
      </c>
      <c r="F20" s="18">
        <f t="shared" si="0"/>
        <v>678231219</v>
      </c>
      <c r="G20" s="18">
        <f t="shared" si="1"/>
        <v>678231219</v>
      </c>
    </row>
    <row r="21" spans="1:7" ht="18" customHeight="1">
      <c r="A21" s="7" t="s">
        <v>237</v>
      </c>
      <c r="B21" s="9">
        <v>152890935</v>
      </c>
      <c r="C21" s="9">
        <v>0</v>
      </c>
      <c r="D21" s="9">
        <v>0</v>
      </c>
      <c r="E21" s="9">
        <v>0</v>
      </c>
      <c r="F21" s="18">
        <f t="shared" si="0"/>
        <v>152890935</v>
      </c>
      <c r="G21" s="18">
        <f t="shared" si="1"/>
        <v>152890935</v>
      </c>
    </row>
    <row r="22" spans="1:7" ht="18" customHeight="1">
      <c r="A22" s="7" t="s">
        <v>238</v>
      </c>
      <c r="B22" s="9">
        <v>671474700</v>
      </c>
      <c r="C22" s="9">
        <v>0</v>
      </c>
      <c r="D22" s="9">
        <v>0</v>
      </c>
      <c r="E22" s="9">
        <v>0</v>
      </c>
      <c r="F22" s="18">
        <f t="shared" si="0"/>
        <v>671474700</v>
      </c>
      <c r="G22" s="18">
        <f t="shared" si="1"/>
        <v>671474700</v>
      </c>
    </row>
    <row r="23" spans="1:7" ht="18" customHeight="1">
      <c r="A23" s="7" t="s">
        <v>239</v>
      </c>
      <c r="B23" s="9">
        <v>2019991568</v>
      </c>
      <c r="C23" s="9">
        <v>0</v>
      </c>
      <c r="D23" s="9">
        <v>0</v>
      </c>
      <c r="E23" s="9">
        <v>0</v>
      </c>
      <c r="F23" s="18">
        <f t="shared" si="0"/>
        <v>2019991568</v>
      </c>
      <c r="G23" s="18">
        <f t="shared" si="1"/>
        <v>2019991568</v>
      </c>
    </row>
    <row r="24" spans="1:7" ht="18" customHeight="1">
      <c r="A24" s="7" t="s">
        <v>240</v>
      </c>
      <c r="B24" s="9">
        <v>169488008</v>
      </c>
      <c r="C24" s="9">
        <v>0</v>
      </c>
      <c r="D24" s="9">
        <v>0</v>
      </c>
      <c r="E24" s="9">
        <v>0</v>
      </c>
      <c r="F24" s="18">
        <f t="shared" si="0"/>
        <v>169488008</v>
      </c>
      <c r="G24" s="18">
        <f t="shared" si="1"/>
        <v>169488008</v>
      </c>
    </row>
    <row r="25" spans="1:7" ht="18" customHeight="1">
      <c r="A25" s="7" t="s">
        <v>137</v>
      </c>
      <c r="B25" s="9">
        <v>60334458</v>
      </c>
      <c r="C25" s="9">
        <v>0</v>
      </c>
      <c r="D25" s="9">
        <v>0</v>
      </c>
      <c r="E25" s="9">
        <v>0</v>
      </c>
      <c r="F25" s="18">
        <f t="shared" si="0"/>
        <v>60334458</v>
      </c>
      <c r="G25" s="18">
        <f t="shared" si="1"/>
        <v>60334458</v>
      </c>
    </row>
    <row r="26" spans="1:7" ht="18" customHeight="1">
      <c r="A26" s="7" t="s">
        <v>241</v>
      </c>
      <c r="B26" s="9">
        <v>0</v>
      </c>
      <c r="C26" s="9">
        <v>0</v>
      </c>
      <c r="D26" s="9">
        <v>0</v>
      </c>
      <c r="E26" s="9">
        <v>0</v>
      </c>
      <c r="F26" s="18">
        <f t="shared" si="0"/>
        <v>0</v>
      </c>
      <c r="G26" s="18">
        <f t="shared" si="1"/>
        <v>0</v>
      </c>
    </row>
    <row r="27" spans="1:7" ht="18" customHeight="1">
      <c r="A27" s="7" t="s">
        <v>242</v>
      </c>
      <c r="B27" s="9">
        <v>397795033</v>
      </c>
      <c r="C27" s="9">
        <v>0</v>
      </c>
      <c r="D27" s="9">
        <v>0</v>
      </c>
      <c r="E27" s="9">
        <v>0</v>
      </c>
      <c r="F27" s="18">
        <f t="shared" si="0"/>
        <v>397795033</v>
      </c>
      <c r="G27" s="18">
        <f t="shared" si="1"/>
        <v>397795033</v>
      </c>
    </row>
    <row r="28" spans="1:7" ht="18" customHeight="1">
      <c r="A28" s="7" t="s">
        <v>5</v>
      </c>
      <c r="B28" s="9">
        <v>1110589</v>
      </c>
      <c r="C28" s="9">
        <v>0</v>
      </c>
      <c r="D28" s="9">
        <v>0</v>
      </c>
      <c r="E28" s="9">
        <v>0</v>
      </c>
      <c r="F28" s="18">
        <f t="shared" si="0"/>
        <v>1110589</v>
      </c>
      <c r="G28" s="18">
        <f t="shared" si="1"/>
        <v>1110589</v>
      </c>
    </row>
    <row r="29" spans="1:7" ht="18" customHeight="1">
      <c r="A29" s="7" t="s">
        <v>243</v>
      </c>
      <c r="B29" s="9">
        <v>1484047705</v>
      </c>
      <c r="C29" s="9">
        <v>3000000</v>
      </c>
      <c r="D29" s="9">
        <v>0</v>
      </c>
      <c r="E29" s="9">
        <v>0</v>
      </c>
      <c r="F29" s="18">
        <f t="shared" si="0"/>
        <v>1487047705</v>
      </c>
      <c r="G29" s="18">
        <f t="shared" si="1"/>
        <v>1487047705</v>
      </c>
    </row>
    <row r="30" spans="1:7" ht="18" customHeight="1">
      <c r="A30" s="14" t="s">
        <v>31</v>
      </c>
      <c r="B30" s="9">
        <f>SUM(B6:B29)</f>
        <v>16335100512</v>
      </c>
      <c r="C30" s="9">
        <f>SUM(C6:C29)</f>
        <v>8000000</v>
      </c>
      <c r="D30" s="9">
        <f>SUM(D6:D29)</f>
        <v>0</v>
      </c>
      <c r="E30" s="9">
        <f>SUM(E6:E29)</f>
        <v>0</v>
      </c>
      <c r="F30" s="9">
        <f>SUM(F6:F29)</f>
        <v>16343100512</v>
      </c>
      <c r="G30" s="9">
        <f t="shared" si="1"/>
        <v>16343100512</v>
      </c>
    </row>
  </sheetData>
  <phoneticPr fontId="3"/>
  <conditionalFormatting sqref="B6:G30">
    <cfRule type="expression" dxfId="38" priority="1" stopIfTrue="1">
      <formula>$G$4="（単位：百万円）"</formula>
    </cfRule>
    <cfRule type="expression" dxfId="37" priority="2" stopIfTrue="1">
      <formula>$G$4="（単位：円）"</formula>
    </cfRule>
    <cfRule type="expression" dxfId="36" priority="3" stopIfTrue="1">
      <formula>$G$4="（単位：千円）"</formula>
    </cfRule>
  </conditionalFormatting>
  <dataValidations count="1">
    <dataValidation type="list" allowBlank="1" showDropDown="0" showInputMessage="1" showErrorMessage="1" sqref="G4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85" fitToWidth="1" fitToHeight="1" orientation="landscape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pageSetUpPr fitToPage="1"/>
  </sheetPr>
  <dimension ref="A1:F12"/>
  <sheetViews>
    <sheetView workbookViewId="0"/>
  </sheetViews>
  <sheetFormatPr defaultColWidth="8.83203125" defaultRowHeight="11.25"/>
  <cols>
    <col min="1" max="1" width="30.83203125" style="4" customWidth="1"/>
    <col min="2" max="6" width="19.83203125" style="4" customWidth="1"/>
    <col min="7" max="16384" width="8.83203125" style="4"/>
  </cols>
  <sheetData>
    <row r="1" spans="1:6" ht="21">
      <c r="A1" s="11" t="s">
        <v>40</v>
      </c>
    </row>
    <row r="2" spans="1:6" ht="13.5">
      <c r="A2" s="2" t="str">
        <f>"自治体名："&amp;自治体名</f>
        <v>自治体名：笠間市</v>
      </c>
    </row>
    <row r="3" spans="1:6" ht="13.5">
      <c r="A3" s="2" t="str">
        <f>"年度："&amp;年度</f>
        <v>年度：令和５年度</v>
      </c>
    </row>
    <row r="4" spans="1:6" ht="13.5">
      <c r="F4" s="10" t="str">
        <f>単位</f>
        <v>（単位：円）</v>
      </c>
    </row>
    <row r="5" spans="1:6" ht="22.5" customHeight="1">
      <c r="A5" s="13" t="s">
        <v>61</v>
      </c>
      <c r="B5" s="13" t="s">
        <v>2</v>
      </c>
      <c r="C5" s="13"/>
      <c r="D5" s="13" t="s">
        <v>0</v>
      </c>
      <c r="E5" s="13"/>
      <c r="F5" s="17" t="s">
        <v>63</v>
      </c>
    </row>
    <row r="6" spans="1:6" ht="22.5" customHeight="1">
      <c r="A6" s="13"/>
      <c r="B6" s="13" t="s">
        <v>64</v>
      </c>
      <c r="C6" s="17" t="s">
        <v>65</v>
      </c>
      <c r="D6" s="13" t="s">
        <v>64</v>
      </c>
      <c r="E6" s="17" t="s">
        <v>65</v>
      </c>
      <c r="F6" s="13"/>
    </row>
    <row r="7" spans="1:6" ht="18" customHeight="1">
      <c r="A7" s="7" t="s">
        <v>244</v>
      </c>
      <c r="B7" s="9">
        <v>506000</v>
      </c>
      <c r="C7" s="9">
        <v>0</v>
      </c>
      <c r="D7" s="9">
        <v>0</v>
      </c>
      <c r="E7" s="9">
        <v>0</v>
      </c>
      <c r="F7" s="9">
        <f>B7+D7</f>
        <v>506000</v>
      </c>
    </row>
    <row r="8" spans="1:6" ht="18" customHeight="1">
      <c r="A8" s="7" t="s">
        <v>116</v>
      </c>
      <c r="B8" s="9">
        <v>2800750</v>
      </c>
      <c r="C8" s="9">
        <v>0</v>
      </c>
      <c r="D8" s="9">
        <v>0</v>
      </c>
      <c r="E8" s="9">
        <v>0</v>
      </c>
      <c r="F8" s="9">
        <f>B8+D8</f>
        <v>2800750</v>
      </c>
    </row>
    <row r="9" spans="1:6" ht="18" customHeight="1">
      <c r="A9" s="7" t="s">
        <v>245</v>
      </c>
      <c r="B9" s="9">
        <v>620000</v>
      </c>
      <c r="C9" s="9">
        <v>0</v>
      </c>
      <c r="D9" s="9">
        <v>0</v>
      </c>
      <c r="E9" s="9">
        <v>0</v>
      </c>
      <c r="F9" s="9">
        <f>B9+D9</f>
        <v>620000</v>
      </c>
    </row>
    <row r="10" spans="1:6" ht="18" hidden="1" customHeight="1">
      <c r="A10" s="7"/>
      <c r="B10" s="9"/>
      <c r="C10" s="9"/>
      <c r="D10" s="9"/>
      <c r="E10" s="9"/>
      <c r="F10" s="9">
        <f>B10+D10</f>
        <v>0</v>
      </c>
    </row>
    <row r="11" spans="1:6" ht="18" hidden="1" customHeight="1">
      <c r="A11" s="7"/>
      <c r="B11" s="9"/>
      <c r="C11" s="9"/>
      <c r="D11" s="9"/>
      <c r="E11" s="9"/>
      <c r="F11" s="9">
        <f>B11+D11</f>
        <v>0</v>
      </c>
    </row>
    <row r="12" spans="1:6" ht="18" customHeight="1">
      <c r="A12" s="14" t="s">
        <v>31</v>
      </c>
      <c r="B12" s="9">
        <f>SUM(B7:B11)</f>
        <v>3926750</v>
      </c>
      <c r="C12" s="9">
        <f>SUM(C7:C11)</f>
        <v>0</v>
      </c>
      <c r="D12" s="9">
        <f>SUM(D7:D11)</f>
        <v>0</v>
      </c>
      <c r="E12" s="9">
        <f>SUM(E7:E11)</f>
        <v>0</v>
      </c>
      <c r="F12" s="9">
        <f>SUM(F7:F11)</f>
        <v>3926750</v>
      </c>
    </row>
  </sheetData>
  <mergeCells count="4">
    <mergeCell ref="B5:C5"/>
    <mergeCell ref="D5:E5"/>
    <mergeCell ref="A5:A6"/>
    <mergeCell ref="F5:F6"/>
  </mergeCells>
  <phoneticPr fontId="3"/>
  <conditionalFormatting sqref="B7:F12">
    <cfRule type="expression" dxfId="35" priority="1" stopIfTrue="1">
      <formula>$F$4="（単位：百万円）"</formula>
    </cfRule>
    <cfRule type="expression" dxfId="34" priority="2" stopIfTrue="1">
      <formula>$F$4="（単位：円）"</formula>
    </cfRule>
    <cfRule type="expression" dxfId="33" priority="3" stopIfTrue="1">
      <formula>$F$4="（単位：千円）"</formula>
    </cfRule>
  </conditionalFormatting>
  <dataValidations count="1">
    <dataValidation type="list" allowBlank="1" showDropDown="0" showInputMessage="1" showErrorMessage="1" sqref="F4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98" fitToWidth="1" fitToHeight="1" orientation="landscape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pageSetUpPr fitToPage="1"/>
  </sheetPr>
  <dimension ref="A1:C24"/>
  <sheetViews>
    <sheetView workbookViewId="0"/>
  </sheetViews>
  <sheetFormatPr defaultColWidth="8.83203125" defaultRowHeight="11.25"/>
  <cols>
    <col min="1" max="1" width="30.83203125" style="4" customWidth="1"/>
    <col min="2" max="3" width="19.83203125" style="4" customWidth="1"/>
    <col min="4" max="16384" width="8.83203125" style="4"/>
  </cols>
  <sheetData>
    <row r="1" spans="1:3" ht="21">
      <c r="A1" s="11" t="s">
        <v>66</v>
      </c>
    </row>
    <row r="2" spans="1:3" ht="13.5">
      <c r="A2" s="2" t="str">
        <f>"自治体名："&amp;自治体名</f>
        <v>自治体名：笠間市</v>
      </c>
    </row>
    <row r="3" spans="1:3" ht="13.5">
      <c r="A3" s="2" t="str">
        <f>"年度："&amp;年度</f>
        <v>年度：令和５年度</v>
      </c>
    </row>
    <row r="4" spans="1:3" ht="13.5">
      <c r="C4" s="10" t="str">
        <f>単位</f>
        <v>（単位：円）</v>
      </c>
    </row>
    <row r="5" spans="1:3" ht="22.5" customHeight="1">
      <c r="A5" s="13" t="s">
        <v>61</v>
      </c>
      <c r="B5" s="13" t="s">
        <v>64</v>
      </c>
      <c r="C5" s="13" t="s">
        <v>67</v>
      </c>
    </row>
    <row r="6" spans="1:3" ht="18" customHeight="1">
      <c r="A6" s="7" t="s">
        <v>16</v>
      </c>
      <c r="B6" s="9"/>
      <c r="C6" s="9"/>
    </row>
    <row r="7" spans="1:3" ht="18" customHeight="1">
      <c r="A7" s="15" t="s">
        <v>246</v>
      </c>
      <c r="B7" s="9">
        <v>7636399</v>
      </c>
      <c r="C7" s="9">
        <v>1151465</v>
      </c>
    </row>
    <row r="8" spans="1:3" ht="18" customHeight="1">
      <c r="A8" s="15" t="s">
        <v>247</v>
      </c>
      <c r="B8" s="9">
        <v>1865000</v>
      </c>
      <c r="C8" s="9">
        <v>281217</v>
      </c>
    </row>
    <row r="9" spans="1:3" ht="18" hidden="1" customHeight="1">
      <c r="A9" s="15"/>
      <c r="B9" s="9"/>
      <c r="C9" s="9"/>
    </row>
    <row r="10" spans="1:3" ht="18" hidden="1" customHeight="1">
      <c r="A10" s="15"/>
      <c r="B10" s="9"/>
      <c r="C10" s="9"/>
    </row>
    <row r="11" spans="1:3" ht="18" customHeight="1">
      <c r="A11" s="21" t="s">
        <v>69</v>
      </c>
      <c r="B11" s="23">
        <f>SUM(B7:B8)</f>
        <v>9501399</v>
      </c>
      <c r="C11" s="23">
        <f>SUM(C7:C8)</f>
        <v>1432682</v>
      </c>
    </row>
    <row r="12" spans="1:3" ht="18" customHeight="1">
      <c r="A12" s="7" t="s">
        <v>70</v>
      </c>
      <c r="B12" s="9"/>
      <c r="C12" s="9"/>
    </row>
    <row r="13" spans="1:3" ht="18" customHeight="1">
      <c r="A13" s="15" t="s">
        <v>248</v>
      </c>
      <c r="B13" s="9">
        <v>72452143</v>
      </c>
      <c r="C13" s="9">
        <v>10924796</v>
      </c>
    </row>
    <row r="14" spans="1:3" ht="18" customHeight="1">
      <c r="A14" s="15" t="s">
        <v>249</v>
      </c>
      <c r="B14" s="9">
        <v>2712138</v>
      </c>
      <c r="C14" s="9">
        <v>408953</v>
      </c>
    </row>
    <row r="15" spans="1:3" ht="18" customHeight="1">
      <c r="A15" s="15" t="s">
        <v>250</v>
      </c>
      <c r="B15" s="9">
        <v>126478975</v>
      </c>
      <c r="C15" s="9">
        <v>19071307</v>
      </c>
    </row>
    <row r="16" spans="1:3" ht="18" customHeight="1">
      <c r="A16" s="15" t="s">
        <v>251</v>
      </c>
      <c r="B16" s="9">
        <v>10859991</v>
      </c>
      <c r="C16" s="9">
        <v>1637539</v>
      </c>
    </row>
    <row r="17" spans="1:3" ht="18" customHeight="1">
      <c r="A17" s="15" t="s">
        <v>252</v>
      </c>
      <c r="B17" s="9">
        <v>182060</v>
      </c>
      <c r="C17" s="9">
        <v>27452</v>
      </c>
    </row>
    <row r="18" spans="1:3" ht="18" customHeight="1">
      <c r="A18" s="15" t="s">
        <v>253</v>
      </c>
      <c r="B18" s="9">
        <v>229600</v>
      </c>
      <c r="C18" s="9">
        <v>34621</v>
      </c>
    </row>
    <row r="19" spans="1:3" ht="18" customHeight="1">
      <c r="A19" s="15" t="s">
        <v>254</v>
      </c>
      <c r="B19" s="9">
        <v>8535634</v>
      </c>
      <c r="C19" s="9">
        <v>1287057</v>
      </c>
    </row>
    <row r="20" spans="1:3" ht="18" customHeight="1">
      <c r="A20" s="15" t="s">
        <v>255</v>
      </c>
      <c r="B20" s="9">
        <v>153620</v>
      </c>
      <c r="C20" s="9">
        <v>23164</v>
      </c>
    </row>
    <row r="21" spans="1:3" ht="18" customHeight="1">
      <c r="A21" s="15" t="s">
        <v>256</v>
      </c>
      <c r="B21" s="9">
        <v>53206</v>
      </c>
      <c r="C21" s="9">
        <v>8023</v>
      </c>
    </row>
    <row r="22" spans="1:3" ht="18" customHeight="1">
      <c r="A22" s="15" t="s">
        <v>257</v>
      </c>
      <c r="B22" s="9">
        <v>26334693</v>
      </c>
      <c r="C22" s="9">
        <v>3970913</v>
      </c>
    </row>
    <row r="23" spans="1:3" ht="18" customHeight="1">
      <c r="A23" s="22" t="s">
        <v>69</v>
      </c>
      <c r="B23" s="24">
        <f>SUM(B13:B22)</f>
        <v>247992060</v>
      </c>
      <c r="C23" s="24">
        <f>SUM(C13:C22)</f>
        <v>37393825</v>
      </c>
    </row>
    <row r="24" spans="1:3" ht="18" customHeight="1">
      <c r="A24" s="14" t="s">
        <v>31</v>
      </c>
      <c r="B24" s="9">
        <f>SUM(B11,B23)</f>
        <v>257493459</v>
      </c>
      <c r="C24" s="9">
        <f>SUM(C11,C23)</f>
        <v>38826507</v>
      </c>
    </row>
  </sheetData>
  <phoneticPr fontId="3"/>
  <conditionalFormatting sqref="B6:C24">
    <cfRule type="expression" dxfId="32" priority="1" stopIfTrue="1">
      <formula>$C$4="（単位：百万円）"</formula>
    </cfRule>
    <cfRule type="expression" dxfId="31" priority="2" stopIfTrue="1">
      <formula>$C$4="（単位：円）"</formula>
    </cfRule>
    <cfRule type="expression" dxfId="30" priority="3" stopIfTrue="1">
      <formula>$C$4="（単位：千円）"</formula>
    </cfRule>
  </conditionalFormatting>
  <dataValidations count="1">
    <dataValidation type="list" allowBlank="1" showDropDown="0" showInputMessage="1" showErrorMessage="1" sqref="C4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Width="1" fitToHeight="1" orientation="landscape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pageSetUpPr fitToPage="1"/>
  </sheetPr>
  <dimension ref="A1:C22"/>
  <sheetViews>
    <sheetView workbookViewId="0"/>
  </sheetViews>
  <sheetFormatPr defaultColWidth="8.83203125" defaultRowHeight="11.25"/>
  <cols>
    <col min="1" max="1" width="30.83203125" style="4" customWidth="1"/>
    <col min="2" max="3" width="19.83203125" style="4" customWidth="1"/>
    <col min="4" max="16384" width="8.83203125" style="4"/>
  </cols>
  <sheetData>
    <row r="1" spans="1:3" ht="21">
      <c r="A1" s="11" t="s">
        <v>73</v>
      </c>
    </row>
    <row r="2" spans="1:3" ht="13.5">
      <c r="A2" s="2" t="str">
        <f>"自治体名："&amp;自治体名</f>
        <v>自治体名：笠間市</v>
      </c>
    </row>
    <row r="3" spans="1:3" ht="13.5">
      <c r="A3" s="2" t="str">
        <f>"年度："&amp;年度</f>
        <v>年度：令和５年度</v>
      </c>
    </row>
    <row r="4" spans="1:3" ht="13.5">
      <c r="C4" s="10" t="str">
        <f>単位</f>
        <v>（単位：円）</v>
      </c>
    </row>
    <row r="5" spans="1:3" ht="22.5" customHeight="1">
      <c r="A5" s="13" t="s">
        <v>61</v>
      </c>
      <c r="B5" s="13" t="s">
        <v>64</v>
      </c>
      <c r="C5" s="13" t="s">
        <v>67</v>
      </c>
    </row>
    <row r="6" spans="1:3" ht="18" customHeight="1">
      <c r="A6" s="7" t="s">
        <v>16</v>
      </c>
      <c r="B6" s="9"/>
      <c r="C6" s="9"/>
    </row>
    <row r="7" spans="1:3" ht="18" customHeight="1">
      <c r="A7" s="15"/>
      <c r="B7" s="9"/>
      <c r="C7" s="9"/>
    </row>
    <row r="8" spans="1:3" ht="18" hidden="1" customHeight="1">
      <c r="A8" s="15"/>
      <c r="B8" s="9"/>
      <c r="C8" s="9"/>
    </row>
    <row r="9" spans="1:3" ht="18" hidden="1" customHeight="1">
      <c r="A9" s="15"/>
      <c r="B9" s="9"/>
      <c r="C9" s="9"/>
    </row>
    <row r="10" spans="1:3" ht="18" customHeight="1">
      <c r="A10" s="21" t="s">
        <v>69</v>
      </c>
      <c r="B10" s="23">
        <f>SUM(B7:B7)</f>
        <v>0</v>
      </c>
      <c r="C10" s="23">
        <f>SUM(C7:C7)</f>
        <v>0</v>
      </c>
    </row>
    <row r="11" spans="1:3" ht="18" customHeight="1">
      <c r="A11" s="7" t="s">
        <v>70</v>
      </c>
      <c r="B11" s="9"/>
      <c r="C11" s="9"/>
    </row>
    <row r="12" spans="1:3" ht="18" customHeight="1">
      <c r="A12" s="15" t="s">
        <v>248</v>
      </c>
      <c r="B12" s="9">
        <v>49506102</v>
      </c>
      <c r="C12" s="9">
        <v>7465352</v>
      </c>
    </row>
    <row r="13" spans="1:3" ht="18" customHeight="1">
      <c r="A13" s="15" t="s">
        <v>249</v>
      </c>
      <c r="B13" s="9">
        <v>2293057</v>
      </c>
      <c r="C13" s="9">
        <v>345785</v>
      </c>
    </row>
    <row r="14" spans="1:3" ht="18" customHeight="1">
      <c r="A14" s="15" t="s">
        <v>250</v>
      </c>
      <c r="B14" s="9">
        <v>68366180</v>
      </c>
      <c r="C14" s="9">
        <v>10309388</v>
      </c>
    </row>
    <row r="15" spans="1:3" ht="18" customHeight="1">
      <c r="A15" s="15" t="s">
        <v>251</v>
      </c>
      <c r="B15" s="9">
        <v>6128450</v>
      </c>
      <c r="C15" s="9">
        <v>924149</v>
      </c>
    </row>
    <row r="16" spans="1:3" ht="18" customHeight="1">
      <c r="A16" s="15" t="s">
        <v>36</v>
      </c>
      <c r="B16" s="9">
        <v>470500</v>
      </c>
      <c r="C16" s="9">
        <v>70950</v>
      </c>
    </row>
    <row r="17" spans="1:3" ht="18" customHeight="1">
      <c r="A17" s="15" t="s">
        <v>252</v>
      </c>
      <c r="B17" s="9">
        <v>821800</v>
      </c>
      <c r="C17" s="9">
        <v>123925</v>
      </c>
    </row>
    <row r="18" spans="1:3" ht="18" customHeight="1">
      <c r="A18" s="15" t="s">
        <v>254</v>
      </c>
      <c r="B18" s="9">
        <v>900380</v>
      </c>
      <c r="C18" s="9">
        <v>135774</v>
      </c>
    </row>
    <row r="19" spans="1:3" ht="18" customHeight="1">
      <c r="A19" s="15" t="s">
        <v>255</v>
      </c>
      <c r="B19" s="9">
        <v>336970</v>
      </c>
      <c r="C19" s="9">
        <v>50814</v>
      </c>
    </row>
    <row r="20" spans="1:3" ht="18" customHeight="1">
      <c r="A20" s="15" t="s">
        <v>257</v>
      </c>
      <c r="B20" s="9">
        <v>5990157</v>
      </c>
      <c r="C20" s="9">
        <v>903296</v>
      </c>
    </row>
    <row r="21" spans="1:3" ht="18" customHeight="1">
      <c r="A21" s="21" t="s">
        <v>69</v>
      </c>
      <c r="B21" s="23">
        <f>SUM(B12:B20)</f>
        <v>134813596</v>
      </c>
      <c r="C21" s="23">
        <f>SUM(C12:C20)</f>
        <v>20329433</v>
      </c>
    </row>
    <row r="22" spans="1:3" ht="18" customHeight="1">
      <c r="A22" s="14" t="s">
        <v>31</v>
      </c>
      <c r="B22" s="9">
        <f>SUM(B10,B21)</f>
        <v>134813596</v>
      </c>
      <c r="C22" s="9">
        <f>SUM(C10,C21)</f>
        <v>20329433</v>
      </c>
    </row>
  </sheetData>
  <phoneticPr fontId="3"/>
  <conditionalFormatting sqref="B6:C22">
    <cfRule type="expression" dxfId="29" priority="1" stopIfTrue="1">
      <formula>$C$4="（単位：百万円）"</formula>
    </cfRule>
    <cfRule type="expression" dxfId="28" priority="2" stopIfTrue="1">
      <formula>$C$4="（単位：円）"</formula>
    </cfRule>
    <cfRule type="expression" dxfId="27" priority="3" stopIfTrue="1">
      <formula>$C$4="（単位：千円）"</formula>
    </cfRule>
  </conditionalFormatting>
  <dataValidations count="1">
    <dataValidation type="list" allowBlank="1" showDropDown="0" showInputMessage="1" showErrorMessage="1" sqref="C4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Width="1" fitToHeight="1" orientation="landscape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pageSetUpPr fitToPage="1"/>
  </sheetPr>
  <dimension ref="A1:K19"/>
  <sheetViews>
    <sheetView workbookViewId="0"/>
  </sheetViews>
  <sheetFormatPr defaultColWidth="8.83203125" defaultRowHeight="11.25"/>
  <cols>
    <col min="1" max="1" width="20.83203125" style="4" customWidth="1"/>
    <col min="2" max="2" width="14.83203125" style="4" customWidth="1"/>
    <col min="3" max="3" width="16.83203125" style="4" customWidth="1"/>
    <col min="4" max="11" width="14.83203125" style="4" customWidth="1"/>
    <col min="12" max="16384" width="8.83203125" style="4"/>
  </cols>
  <sheetData>
    <row r="1" spans="1:11" ht="21">
      <c r="A1" s="11" t="s">
        <v>48</v>
      </c>
    </row>
    <row r="2" spans="1:11" ht="13.5">
      <c r="A2" s="2" t="str">
        <f>"自治体名："&amp;自治体名</f>
        <v>自治体名：笠間市</v>
      </c>
    </row>
    <row r="3" spans="1:11" ht="13.5">
      <c r="A3" s="2" t="str">
        <f>"年度："&amp;年度</f>
        <v>年度：令和５年度</v>
      </c>
    </row>
    <row r="4" spans="1:11" ht="13.5">
      <c r="K4" s="10" t="str">
        <f>単位</f>
        <v>（単位：円）</v>
      </c>
    </row>
    <row r="5" spans="1:11" ht="22.5" customHeight="1">
      <c r="A5" s="13" t="s">
        <v>58</v>
      </c>
      <c r="B5" s="25" t="s">
        <v>72</v>
      </c>
      <c r="C5" s="26"/>
      <c r="D5" s="13" t="s">
        <v>17</v>
      </c>
      <c r="E5" s="17" t="s">
        <v>54</v>
      </c>
      <c r="F5" s="13" t="s">
        <v>57</v>
      </c>
      <c r="G5" s="17" t="s">
        <v>74</v>
      </c>
      <c r="H5" s="25" t="s">
        <v>62</v>
      </c>
      <c r="I5" s="30"/>
      <c r="J5" s="31"/>
      <c r="K5" s="13" t="s">
        <v>60</v>
      </c>
    </row>
    <row r="6" spans="1:11" ht="22.5" customHeight="1">
      <c r="A6" s="13"/>
      <c r="B6" s="13"/>
      <c r="C6" s="27" t="s">
        <v>27</v>
      </c>
      <c r="D6" s="13"/>
      <c r="E6" s="13"/>
      <c r="F6" s="13"/>
      <c r="G6" s="13"/>
      <c r="H6" s="13"/>
      <c r="I6" s="13" t="s">
        <v>76</v>
      </c>
      <c r="J6" s="13" t="s">
        <v>42</v>
      </c>
      <c r="K6" s="13"/>
    </row>
    <row r="7" spans="1:11" ht="18" customHeight="1">
      <c r="A7" s="7" t="s">
        <v>75</v>
      </c>
      <c r="B7" s="9"/>
      <c r="C7" s="28"/>
      <c r="D7" s="9"/>
      <c r="E7" s="9"/>
      <c r="F7" s="9"/>
      <c r="G7" s="9"/>
      <c r="H7" s="9"/>
      <c r="I7" s="9"/>
      <c r="J7" s="9"/>
      <c r="K7" s="9"/>
    </row>
    <row r="8" spans="1:11" ht="18" customHeight="1">
      <c r="A8" s="15" t="s">
        <v>175</v>
      </c>
      <c r="B8" s="18">
        <f t="shared" ref="B8:B13" si="0">SUM(D8:H8)+K8</f>
        <v>126913454</v>
      </c>
      <c r="C8" s="29">
        <v>16688618</v>
      </c>
      <c r="D8" s="18">
        <v>126913454</v>
      </c>
      <c r="E8" s="18">
        <v>0</v>
      </c>
      <c r="F8" s="18">
        <v>0</v>
      </c>
      <c r="G8" s="18">
        <v>0</v>
      </c>
      <c r="H8" s="18">
        <f t="shared" ref="H8:H13" si="1">SUM(I8:J8)</f>
        <v>0</v>
      </c>
      <c r="I8" s="18">
        <v>0</v>
      </c>
      <c r="J8" s="18">
        <v>0</v>
      </c>
      <c r="K8" s="18">
        <v>0</v>
      </c>
    </row>
    <row r="9" spans="1:11" ht="18" customHeight="1">
      <c r="A9" s="15" t="s">
        <v>176</v>
      </c>
      <c r="B9" s="18">
        <f t="shared" si="0"/>
        <v>57998789</v>
      </c>
      <c r="C9" s="29">
        <v>9201198</v>
      </c>
      <c r="D9" s="18">
        <v>57998789</v>
      </c>
      <c r="E9" s="18">
        <v>0</v>
      </c>
      <c r="F9" s="18">
        <v>0</v>
      </c>
      <c r="G9" s="18">
        <v>0</v>
      </c>
      <c r="H9" s="18">
        <f t="shared" si="1"/>
        <v>0</v>
      </c>
      <c r="I9" s="18">
        <v>0</v>
      </c>
      <c r="J9" s="18">
        <v>0</v>
      </c>
      <c r="K9" s="18">
        <v>0</v>
      </c>
    </row>
    <row r="10" spans="1:11" ht="18" customHeight="1">
      <c r="A10" s="15" t="s">
        <v>177</v>
      </c>
      <c r="B10" s="18">
        <f t="shared" si="0"/>
        <v>33793532</v>
      </c>
      <c r="C10" s="29">
        <v>8513689</v>
      </c>
      <c r="D10" s="18">
        <v>33793532</v>
      </c>
      <c r="E10" s="18">
        <v>0</v>
      </c>
      <c r="F10" s="18">
        <v>0</v>
      </c>
      <c r="G10" s="18">
        <v>0</v>
      </c>
      <c r="H10" s="18">
        <f t="shared" si="1"/>
        <v>0</v>
      </c>
      <c r="I10" s="18">
        <v>0</v>
      </c>
      <c r="J10" s="18">
        <v>0</v>
      </c>
      <c r="K10" s="18">
        <v>0</v>
      </c>
    </row>
    <row r="11" spans="1:11" ht="18" customHeight="1">
      <c r="A11" s="15" t="s">
        <v>178</v>
      </c>
      <c r="B11" s="18">
        <f t="shared" si="0"/>
        <v>374598426</v>
      </c>
      <c r="C11" s="29">
        <v>120045033</v>
      </c>
      <c r="D11" s="18">
        <v>347948426</v>
      </c>
      <c r="E11" s="18">
        <v>0</v>
      </c>
      <c r="F11" s="18">
        <v>26650000</v>
      </c>
      <c r="G11" s="18">
        <v>0</v>
      </c>
      <c r="H11" s="18">
        <f t="shared" si="1"/>
        <v>0</v>
      </c>
      <c r="I11" s="18">
        <v>0</v>
      </c>
      <c r="J11" s="18">
        <v>0</v>
      </c>
      <c r="K11" s="18">
        <v>0</v>
      </c>
    </row>
    <row r="12" spans="1:11" ht="18" customHeight="1">
      <c r="A12" s="15" t="s">
        <v>13</v>
      </c>
      <c r="B12" s="18">
        <f t="shared" si="0"/>
        <v>14077745779</v>
      </c>
      <c r="C12" s="29">
        <v>1798551291</v>
      </c>
      <c r="D12" s="18">
        <v>10883874</v>
      </c>
      <c r="E12" s="18">
        <v>4834031569</v>
      </c>
      <c r="F12" s="18">
        <v>8391890000</v>
      </c>
      <c r="G12" s="18">
        <v>184050336</v>
      </c>
      <c r="H12" s="18">
        <f t="shared" si="1"/>
        <v>0</v>
      </c>
      <c r="I12" s="18">
        <v>0</v>
      </c>
      <c r="J12" s="18">
        <v>0</v>
      </c>
      <c r="K12" s="18">
        <v>656890000</v>
      </c>
    </row>
    <row r="13" spans="1:11" ht="18" customHeight="1">
      <c r="A13" s="15" t="s">
        <v>60</v>
      </c>
      <c r="B13" s="18">
        <f t="shared" si="0"/>
        <v>507908691</v>
      </c>
      <c r="C13" s="29">
        <v>47793338</v>
      </c>
      <c r="D13" s="18">
        <v>418038181</v>
      </c>
      <c r="E13" s="18">
        <v>89870510</v>
      </c>
      <c r="F13" s="18">
        <v>0</v>
      </c>
      <c r="G13" s="18">
        <v>0</v>
      </c>
      <c r="H13" s="18">
        <f t="shared" si="1"/>
        <v>0</v>
      </c>
      <c r="I13" s="18">
        <v>0</v>
      </c>
      <c r="J13" s="18">
        <v>0</v>
      </c>
      <c r="K13" s="18">
        <v>0</v>
      </c>
    </row>
    <row r="14" spans="1:11" ht="18" customHeight="1">
      <c r="A14" s="7" t="s">
        <v>78</v>
      </c>
      <c r="B14" s="18"/>
      <c r="C14" s="29"/>
      <c r="D14" s="18"/>
      <c r="E14" s="18"/>
      <c r="F14" s="18"/>
      <c r="G14" s="18"/>
      <c r="H14" s="18"/>
      <c r="I14" s="18"/>
      <c r="J14" s="18"/>
      <c r="K14" s="18"/>
    </row>
    <row r="15" spans="1:11" ht="18" customHeight="1">
      <c r="A15" s="15" t="s">
        <v>179</v>
      </c>
      <c r="B15" s="18">
        <f>SUM(D15:H15)+K15</f>
        <v>13054174164</v>
      </c>
      <c r="C15" s="29">
        <v>1237730388</v>
      </c>
      <c r="D15" s="18">
        <v>10736370793</v>
      </c>
      <c r="E15" s="18">
        <v>2316326878</v>
      </c>
      <c r="F15" s="18">
        <v>1476493</v>
      </c>
      <c r="G15" s="18">
        <v>0</v>
      </c>
      <c r="H15" s="18">
        <f>SUM(I15:J15)</f>
        <v>0</v>
      </c>
      <c r="I15" s="18">
        <v>0</v>
      </c>
      <c r="J15" s="18">
        <v>0</v>
      </c>
      <c r="K15" s="18">
        <v>0</v>
      </c>
    </row>
    <row r="16" spans="1:11" ht="18" customHeight="1">
      <c r="A16" s="15" t="s">
        <v>181</v>
      </c>
      <c r="B16" s="18">
        <f>SUM(D16:H16)+K16</f>
        <v>31061297</v>
      </c>
      <c r="C16" s="29">
        <v>17074445</v>
      </c>
      <c r="D16" s="18">
        <v>31061297</v>
      </c>
      <c r="E16" s="18">
        <v>0</v>
      </c>
      <c r="F16" s="18">
        <v>0</v>
      </c>
      <c r="G16" s="18">
        <v>0</v>
      </c>
      <c r="H16" s="18">
        <f>SUM(I16:J16)</f>
        <v>0</v>
      </c>
      <c r="I16" s="18">
        <v>0</v>
      </c>
      <c r="J16" s="18">
        <v>0</v>
      </c>
      <c r="K16" s="18">
        <v>0</v>
      </c>
    </row>
    <row r="17" spans="1:11" ht="18" customHeight="1">
      <c r="A17" s="15" t="s">
        <v>161</v>
      </c>
      <c r="B17" s="18">
        <f>SUM(D17:H17)+K17</f>
        <v>0</v>
      </c>
      <c r="C17" s="29">
        <v>0</v>
      </c>
      <c r="D17" s="18">
        <v>0</v>
      </c>
      <c r="E17" s="18">
        <v>0</v>
      </c>
      <c r="F17" s="18">
        <v>0</v>
      </c>
      <c r="G17" s="18">
        <v>0</v>
      </c>
      <c r="H17" s="18">
        <f>SUM(I17:J17)</f>
        <v>0</v>
      </c>
      <c r="I17" s="18">
        <v>0</v>
      </c>
      <c r="J17" s="18">
        <v>0</v>
      </c>
      <c r="K17" s="18">
        <v>0</v>
      </c>
    </row>
    <row r="18" spans="1:11" ht="18" customHeight="1">
      <c r="A18" s="15" t="s">
        <v>60</v>
      </c>
      <c r="B18" s="18">
        <f>SUM(D18:H18)+K18</f>
        <v>295551984</v>
      </c>
      <c r="C18" s="29">
        <v>66320625</v>
      </c>
      <c r="D18" s="18">
        <v>211685892</v>
      </c>
      <c r="E18" s="18">
        <v>83866092</v>
      </c>
      <c r="F18" s="18">
        <v>0</v>
      </c>
      <c r="G18" s="18">
        <v>0</v>
      </c>
      <c r="H18" s="18">
        <f>SUM(I18:J18)</f>
        <v>0</v>
      </c>
      <c r="I18" s="18">
        <v>0</v>
      </c>
      <c r="J18" s="18">
        <v>0</v>
      </c>
      <c r="K18" s="18">
        <v>0</v>
      </c>
    </row>
    <row r="19" spans="1:11" ht="18" customHeight="1">
      <c r="A19" s="14" t="s">
        <v>15</v>
      </c>
      <c r="B19" s="9">
        <f t="shared" ref="B19:K19" si="2">SUM(B8:B18)</f>
        <v>28559746116</v>
      </c>
      <c r="C19" s="28">
        <f t="shared" si="2"/>
        <v>3321918625</v>
      </c>
      <c r="D19" s="9">
        <f t="shared" si="2"/>
        <v>11974694238</v>
      </c>
      <c r="E19" s="9">
        <f t="shared" si="2"/>
        <v>7324095049</v>
      </c>
      <c r="F19" s="9">
        <f t="shared" si="2"/>
        <v>8420016493</v>
      </c>
      <c r="G19" s="9">
        <f t="shared" si="2"/>
        <v>184050336</v>
      </c>
      <c r="H19" s="9">
        <f t="shared" si="2"/>
        <v>0</v>
      </c>
      <c r="I19" s="9">
        <f t="shared" si="2"/>
        <v>0</v>
      </c>
      <c r="J19" s="9">
        <f t="shared" si="2"/>
        <v>0</v>
      </c>
      <c r="K19" s="9">
        <f t="shared" si="2"/>
        <v>656890000</v>
      </c>
    </row>
  </sheetData>
  <mergeCells count="8">
    <mergeCell ref="A5:A6"/>
    <mergeCell ref="B5:B6"/>
    <mergeCell ref="D5:D6"/>
    <mergeCell ref="E5:E6"/>
    <mergeCell ref="F5:F6"/>
    <mergeCell ref="G5:G6"/>
    <mergeCell ref="H5:H6"/>
    <mergeCell ref="K5:K6"/>
  </mergeCells>
  <phoneticPr fontId="3"/>
  <conditionalFormatting sqref="B7:K19">
    <cfRule type="expression" dxfId="26" priority="1" stopIfTrue="1">
      <formula>$K$4="（単位：百万円）"</formula>
    </cfRule>
    <cfRule type="expression" dxfId="25" priority="2" stopIfTrue="1">
      <formula>$K$4="（単位：円）"</formula>
    </cfRule>
    <cfRule type="expression" dxfId="24" priority="3" stopIfTrue="1">
      <formula>$K$4="（単位：千円）"</formula>
    </cfRule>
  </conditionalFormatting>
  <dataValidations count="1">
    <dataValidation type="list" allowBlank="1" showDropDown="0" showInputMessage="1" showErrorMessage="1" sqref="K4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75" fitToWidth="1" fitToHeight="1" orientation="landscape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>
    <pageSetUpPr fitToPage="1"/>
  </sheetPr>
  <dimension ref="A1:I6"/>
  <sheetViews>
    <sheetView workbookViewId="0"/>
  </sheetViews>
  <sheetFormatPr defaultColWidth="8.83203125" defaultRowHeight="11.25"/>
  <cols>
    <col min="1" max="1" width="22.83203125" style="4" customWidth="1"/>
    <col min="2" max="9" width="12.83203125" style="4" customWidth="1"/>
    <col min="10" max="16384" width="8.83203125" style="4"/>
  </cols>
  <sheetData>
    <row r="1" spans="1:9" ht="21">
      <c r="A1" s="11" t="s">
        <v>192</v>
      </c>
    </row>
    <row r="2" spans="1:9" ht="13.5">
      <c r="A2" s="2" t="str">
        <f>"自治体名："&amp;自治体名</f>
        <v>自治体名：笠間市</v>
      </c>
    </row>
    <row r="3" spans="1:9" ht="13.5">
      <c r="A3" s="2" t="str">
        <f>"年度："&amp;年度</f>
        <v>年度：令和５年度</v>
      </c>
    </row>
    <row r="4" spans="1:9" ht="13.5">
      <c r="I4" s="10" t="s">
        <v>193</v>
      </c>
    </row>
    <row r="5" spans="1:9" ht="37.5" customHeight="1">
      <c r="A5" s="27" t="s">
        <v>72</v>
      </c>
      <c r="B5" s="13" t="s">
        <v>50</v>
      </c>
      <c r="C5" s="17" t="s">
        <v>79</v>
      </c>
      <c r="D5" s="17" t="s">
        <v>11</v>
      </c>
      <c r="E5" s="17" t="s">
        <v>80</v>
      </c>
      <c r="F5" s="17" t="s">
        <v>81</v>
      </c>
      <c r="G5" s="17" t="s">
        <v>26</v>
      </c>
      <c r="H5" s="13" t="s">
        <v>84</v>
      </c>
      <c r="I5" s="17" t="s">
        <v>85</v>
      </c>
    </row>
    <row r="6" spans="1:9" ht="18" customHeight="1">
      <c r="A6" s="28">
        <f>SUM(B6:H6)</f>
        <v>28559746116</v>
      </c>
      <c r="B6" s="9">
        <v>28093682174</v>
      </c>
      <c r="C6" s="9">
        <v>229477044</v>
      </c>
      <c r="D6" s="9">
        <v>212770462</v>
      </c>
      <c r="E6" s="9">
        <v>11160403</v>
      </c>
      <c r="F6" s="9">
        <v>5999367</v>
      </c>
      <c r="G6" s="9">
        <v>0</v>
      </c>
      <c r="H6" s="9">
        <v>6656666</v>
      </c>
      <c r="I6" s="32"/>
    </row>
  </sheetData>
  <phoneticPr fontId="3"/>
  <conditionalFormatting sqref="A6:H6">
    <cfRule type="expression" dxfId="23" priority="1" stopIfTrue="1">
      <formula>$I$4="（単位：百万円）"</formula>
    </cfRule>
    <cfRule type="expression" dxfId="22" priority="2" stopIfTrue="1">
      <formula>$I$4="（単位：円）"</formula>
    </cfRule>
    <cfRule type="expression" dxfId="21" priority="3" stopIfTrue="1">
      <formula>$I$4="（単位：千円）"</formula>
    </cfRule>
  </conditionalFormatting>
  <dataValidations count="1">
    <dataValidation type="list" allowBlank="1" showDropDown="0" showInputMessage="1" showErrorMessage="1" sqref="I4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Width="1" fitToHeight="1" orientation="landscape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>
    <pageSetUpPr fitToPage="1"/>
  </sheetPr>
  <dimension ref="A1:J6"/>
  <sheetViews>
    <sheetView workbookViewId="0"/>
  </sheetViews>
  <sheetFormatPr defaultColWidth="8.83203125" defaultRowHeight="11.25"/>
  <cols>
    <col min="1" max="1" width="22.83203125" style="4" customWidth="1"/>
    <col min="2" max="10" width="12.83203125" style="4" customWidth="1"/>
    <col min="11" max="16384" width="8.83203125" style="4"/>
  </cols>
  <sheetData>
    <row r="1" spans="1:10" ht="21">
      <c r="A1" s="11" t="s">
        <v>88</v>
      </c>
    </row>
    <row r="2" spans="1:10" ht="13.5">
      <c r="A2" s="2" t="str">
        <f>"自治体名："&amp;自治体名</f>
        <v>自治体名：笠間市</v>
      </c>
    </row>
    <row r="3" spans="1:10" ht="13.5">
      <c r="A3" s="2" t="str">
        <f>"年度："&amp;年度</f>
        <v>年度：令和５年度</v>
      </c>
    </row>
    <row r="4" spans="1:10" ht="13.5">
      <c r="J4" s="10" t="s">
        <v>193</v>
      </c>
    </row>
    <row r="5" spans="1:10" ht="22.5" customHeight="1">
      <c r="A5" s="27" t="s">
        <v>72</v>
      </c>
      <c r="B5" s="13" t="s">
        <v>89</v>
      </c>
      <c r="C5" s="17" t="s">
        <v>90</v>
      </c>
      <c r="D5" s="17" t="s">
        <v>91</v>
      </c>
      <c r="E5" s="17" t="s">
        <v>92</v>
      </c>
      <c r="F5" s="17" t="s">
        <v>93</v>
      </c>
      <c r="G5" s="17" t="s">
        <v>94</v>
      </c>
      <c r="H5" s="17" t="s">
        <v>95</v>
      </c>
      <c r="I5" s="17" t="s">
        <v>97</v>
      </c>
      <c r="J5" s="13" t="s">
        <v>98</v>
      </c>
    </row>
    <row r="6" spans="1:10" ht="18" customHeight="1">
      <c r="A6" s="28">
        <f>SUM(B6:J6)</f>
        <v>28559746116</v>
      </c>
      <c r="B6" s="9">
        <v>3321918625</v>
      </c>
      <c r="C6" s="9">
        <v>3010607156</v>
      </c>
      <c r="D6" s="9">
        <v>2884952487</v>
      </c>
      <c r="E6" s="9">
        <v>2736730806</v>
      </c>
      <c r="F6" s="9">
        <v>2514524782</v>
      </c>
      <c r="G6" s="9">
        <v>9623497922</v>
      </c>
      <c r="H6" s="9">
        <v>3925338091</v>
      </c>
      <c r="I6" s="9">
        <v>542176247</v>
      </c>
      <c r="J6" s="9">
        <v>0</v>
      </c>
    </row>
  </sheetData>
  <phoneticPr fontId="3"/>
  <conditionalFormatting sqref="A6:J6">
    <cfRule type="expression" dxfId="20" priority="1" stopIfTrue="1">
      <formula>$J$4="（単位：百万円）"</formula>
    </cfRule>
    <cfRule type="expression" dxfId="19" priority="2" stopIfTrue="1">
      <formula>$J$4="（単位：円）"</formula>
    </cfRule>
    <cfRule type="expression" dxfId="18" priority="3" stopIfTrue="1">
      <formula>$J$4="（単位：千円）"</formula>
    </cfRule>
  </conditionalFormatting>
  <dataValidations count="1">
    <dataValidation type="list" allowBlank="1" showDropDown="0" showInputMessage="1" showErrorMessage="1" sqref="J4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93" fitToWidth="1" fitToHeight="1" orientation="landscape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2">
    <pageSetUpPr fitToPage="1"/>
  </sheetPr>
  <dimension ref="A1:B6"/>
  <sheetViews>
    <sheetView workbookViewId="0"/>
  </sheetViews>
  <sheetFormatPr defaultColWidth="8.83203125" defaultRowHeight="11.25"/>
  <cols>
    <col min="1" max="1" width="22.83203125" style="4" customWidth="1"/>
    <col min="2" max="2" width="112.83203125" style="4" customWidth="1"/>
    <col min="3" max="16384" width="8.83203125" style="4"/>
  </cols>
  <sheetData>
    <row r="1" spans="1:2" ht="21">
      <c r="A1" s="11" t="s">
        <v>38</v>
      </c>
    </row>
    <row r="2" spans="1:2" ht="13.5">
      <c r="A2" s="2" t="str">
        <f>"自治体名："&amp;自治体名</f>
        <v>自治体名：笠間市</v>
      </c>
    </row>
    <row r="3" spans="1:2" ht="13.5">
      <c r="A3" s="2" t="str">
        <f>"年度："&amp;年度</f>
        <v>年度：令和５年度</v>
      </c>
    </row>
    <row r="4" spans="1:2" ht="13.5">
      <c r="B4" s="10" t="str">
        <f>単位</f>
        <v>（単位：円）</v>
      </c>
    </row>
    <row r="5" spans="1:2" ht="22.5" customHeight="1">
      <c r="A5" s="33" t="s">
        <v>99</v>
      </c>
      <c r="B5" s="13" t="s">
        <v>101</v>
      </c>
    </row>
    <row r="6" spans="1:2" ht="18" customHeight="1">
      <c r="A6" s="34"/>
      <c r="B6" s="20"/>
    </row>
  </sheetData>
  <phoneticPr fontId="3"/>
  <conditionalFormatting sqref="A6">
    <cfRule type="expression" dxfId="17" priority="1" stopIfTrue="1">
      <formula>$B$4="（単位：百万円）"</formula>
    </cfRule>
    <cfRule type="expression" dxfId="16" priority="2" stopIfTrue="1">
      <formula>$B$4="（単位：円）"</formula>
    </cfRule>
    <cfRule type="expression" dxfId="15" priority="3" stopIfTrue="1">
      <formula>$B$4="（単位：千円）"</formula>
    </cfRule>
  </conditionalFormatting>
  <dataValidations count="1">
    <dataValidation type="list" allowBlank="1" showDropDown="0" showInputMessage="1" showErrorMessage="1" sqref="B4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94" fitToWidth="1" fitToHeight="1" orientation="landscape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3">
    <pageSetUpPr fitToPage="1"/>
  </sheetPr>
  <dimension ref="A1:F10"/>
  <sheetViews>
    <sheetView workbookViewId="0"/>
  </sheetViews>
  <sheetFormatPr defaultColWidth="8.83203125" defaultRowHeight="11.25"/>
  <cols>
    <col min="1" max="1" width="18.83203125" style="4" customWidth="1"/>
    <col min="2" max="6" width="20.83203125" style="4" customWidth="1"/>
    <col min="7" max="16384" width="8.83203125" style="4"/>
  </cols>
  <sheetData>
    <row r="1" spans="1:6" ht="21">
      <c r="A1" s="11" t="s">
        <v>102</v>
      </c>
    </row>
    <row r="2" spans="1:6" ht="13.5">
      <c r="A2" s="2" t="str">
        <f>"自治体名："&amp;自治体名</f>
        <v>自治体名：笠間市</v>
      </c>
    </row>
    <row r="3" spans="1:6" ht="13.5">
      <c r="A3" s="2" t="str">
        <f>"年度："&amp;年度</f>
        <v>年度：令和５年度</v>
      </c>
    </row>
    <row r="4" spans="1:6" ht="13.5">
      <c r="F4" s="10" t="str">
        <f>単位</f>
        <v>（単位：円）</v>
      </c>
    </row>
    <row r="5" spans="1:6" ht="22.5" customHeight="1">
      <c r="A5" s="13" t="s">
        <v>103</v>
      </c>
      <c r="B5" s="13" t="s">
        <v>105</v>
      </c>
      <c r="C5" s="13" t="s">
        <v>106</v>
      </c>
      <c r="D5" s="13" t="s">
        <v>107</v>
      </c>
      <c r="E5" s="13"/>
      <c r="F5" s="13" t="s">
        <v>108</v>
      </c>
    </row>
    <row r="6" spans="1:6" ht="22.5" customHeight="1">
      <c r="A6" s="13"/>
      <c r="B6" s="13"/>
      <c r="C6" s="13"/>
      <c r="D6" s="13" t="s">
        <v>109</v>
      </c>
      <c r="E6" s="13" t="s">
        <v>60</v>
      </c>
      <c r="F6" s="13"/>
    </row>
    <row r="7" spans="1:6" ht="18" customHeight="1">
      <c r="A7" s="7" t="s">
        <v>159</v>
      </c>
      <c r="B7" s="9">
        <v>4585210957</v>
      </c>
      <c r="C7" s="9">
        <v>101591669</v>
      </c>
      <c r="D7" s="9">
        <v>0</v>
      </c>
      <c r="E7" s="9">
        <v>0</v>
      </c>
      <c r="F7" s="9">
        <f>B7+C7-D7-E7</f>
        <v>4686802626</v>
      </c>
    </row>
    <row r="8" spans="1:6" ht="18" customHeight="1">
      <c r="A8" s="7" t="s">
        <v>162</v>
      </c>
      <c r="B8" s="9">
        <v>312010697</v>
      </c>
      <c r="C8" s="9">
        <v>318056450</v>
      </c>
      <c r="D8" s="9">
        <v>312010697</v>
      </c>
      <c r="E8" s="9">
        <v>0</v>
      </c>
      <c r="F8" s="9">
        <f>B8+C8-D8-E8</f>
        <v>318056450</v>
      </c>
    </row>
    <row r="9" spans="1:6" ht="18" customHeight="1">
      <c r="A9" s="7" t="s">
        <v>200</v>
      </c>
      <c r="B9" s="9">
        <v>50144293</v>
      </c>
      <c r="C9" s="9">
        <v>45151488</v>
      </c>
      <c r="D9" s="9">
        <v>36139841</v>
      </c>
      <c r="E9" s="9">
        <v>0</v>
      </c>
      <c r="F9" s="9">
        <f>B9+C9-D9-E9</f>
        <v>59155940</v>
      </c>
    </row>
    <row r="10" spans="1:6" ht="18" customHeight="1">
      <c r="A10" s="14" t="s">
        <v>31</v>
      </c>
      <c r="B10" s="9">
        <f>SUM(B7:B9)</f>
        <v>4947365947</v>
      </c>
      <c r="C10" s="9">
        <f>SUM(C7:C9)</f>
        <v>464799607</v>
      </c>
      <c r="D10" s="9">
        <f>SUM(D7:D9)</f>
        <v>348150538</v>
      </c>
      <c r="E10" s="9">
        <f>SUM(E7:E9)</f>
        <v>0</v>
      </c>
      <c r="F10" s="9">
        <f>SUM(F7:F9)</f>
        <v>5064015016</v>
      </c>
    </row>
  </sheetData>
  <mergeCells count="5">
    <mergeCell ref="D5:E5"/>
    <mergeCell ref="A5:A6"/>
    <mergeCell ref="B5:B6"/>
    <mergeCell ref="C5:C6"/>
    <mergeCell ref="F5:F6"/>
  </mergeCells>
  <phoneticPr fontId="3"/>
  <conditionalFormatting sqref="B7:F10">
    <cfRule type="expression" dxfId="14" priority="1" stopIfTrue="1">
      <formula>$F$4="（単位：百万円）"</formula>
    </cfRule>
    <cfRule type="expression" dxfId="13" priority="2" stopIfTrue="1">
      <formula>$F$4="（単位：円）"</formula>
    </cfRule>
    <cfRule type="expression" dxfId="12" priority="3" stopIfTrue="1">
      <formula>$F$4="（単位：千円）"</formula>
    </cfRule>
  </conditionalFormatting>
  <dataValidations count="1">
    <dataValidation type="list" allowBlank="1" showDropDown="0" showInputMessage="1" showErrorMessage="1" sqref="F4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Width="1" fitToHeight="1" orientation="landscape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>
    <pageSetUpPr fitToPage="1"/>
  </sheetPr>
  <dimension ref="A1:E25"/>
  <sheetViews>
    <sheetView workbookViewId="0"/>
  </sheetViews>
  <sheetFormatPr defaultColWidth="8.83203125" defaultRowHeight="11.25"/>
  <cols>
    <col min="1" max="1" width="25.83203125" style="4" customWidth="1"/>
    <col min="2" max="2" width="47.33203125" style="4" bestFit="1" customWidth="1"/>
    <col min="3" max="3" width="24.5" style="4" bestFit="1" customWidth="1"/>
    <col min="4" max="4" width="18.08203125" style="4" customWidth="1"/>
    <col min="5" max="5" width="44.58203125" style="4" bestFit="1" customWidth="1"/>
    <col min="6" max="16384" width="8.83203125" style="4"/>
  </cols>
  <sheetData>
    <row r="1" spans="1:5" ht="21">
      <c r="A1" s="11" t="s">
        <v>96</v>
      </c>
    </row>
    <row r="2" spans="1:5" ht="13.5">
      <c r="A2" s="2" t="str">
        <f>"自治体名："&amp;自治体名</f>
        <v>自治体名：笠間市</v>
      </c>
    </row>
    <row r="3" spans="1:5" ht="13.5">
      <c r="A3" s="2" t="str">
        <f>"年度："&amp;年度</f>
        <v>年度：令和５年度</v>
      </c>
    </row>
    <row r="4" spans="1:5" ht="13.5">
      <c r="E4" s="10" t="str">
        <f>単位</f>
        <v>（単位：円）</v>
      </c>
    </row>
    <row r="5" spans="1:5" ht="22.5" customHeight="1">
      <c r="A5" s="13" t="s">
        <v>103</v>
      </c>
      <c r="B5" s="13" t="s">
        <v>110</v>
      </c>
      <c r="C5" s="13" t="s">
        <v>112</v>
      </c>
      <c r="D5" s="13" t="s">
        <v>71</v>
      </c>
      <c r="E5" s="13" t="s">
        <v>113</v>
      </c>
    </row>
    <row r="6" spans="1:5" ht="18" customHeight="1">
      <c r="A6" s="35" t="s">
        <v>29</v>
      </c>
      <c r="B6" s="7" t="s">
        <v>104</v>
      </c>
      <c r="C6" s="7"/>
      <c r="D6" s="18">
        <v>29329000</v>
      </c>
      <c r="E6" s="7"/>
    </row>
    <row r="7" spans="1:5" ht="18" customHeight="1">
      <c r="A7" s="35"/>
      <c r="B7" s="7" t="s">
        <v>128</v>
      </c>
      <c r="C7" s="7"/>
      <c r="D7" s="18">
        <v>7337000</v>
      </c>
      <c r="E7" s="7"/>
    </row>
    <row r="8" spans="1:5" ht="18" customHeight="1">
      <c r="A8" s="35"/>
      <c r="B8" s="7" t="s">
        <v>264</v>
      </c>
      <c r="C8" s="7"/>
      <c r="D8" s="18">
        <v>3738000</v>
      </c>
      <c r="E8" s="7"/>
    </row>
    <row r="9" spans="1:5" ht="18" customHeight="1">
      <c r="A9" s="35"/>
      <c r="B9" s="7" t="s">
        <v>220</v>
      </c>
      <c r="C9" s="7"/>
      <c r="D9" s="18">
        <v>2868000</v>
      </c>
      <c r="E9" s="7"/>
    </row>
    <row r="10" spans="1:5" ht="18" customHeight="1">
      <c r="A10" s="35"/>
      <c r="B10" s="7" t="s">
        <v>263</v>
      </c>
      <c r="C10" s="7"/>
      <c r="D10" s="18">
        <v>939000</v>
      </c>
      <c r="E10" s="7"/>
    </row>
    <row r="11" spans="1:5" ht="18" customHeight="1">
      <c r="A11" s="35"/>
      <c r="B11" s="7" t="s">
        <v>199</v>
      </c>
      <c r="C11" s="7"/>
      <c r="D11" s="18">
        <v>2308000</v>
      </c>
      <c r="E11" s="7"/>
    </row>
    <row r="12" spans="1:5" ht="18" customHeight="1">
      <c r="A12" s="16"/>
      <c r="B12" s="14" t="s">
        <v>201</v>
      </c>
      <c r="C12" s="39"/>
      <c r="D12" s="18">
        <f>SUM(D6:D11)</f>
        <v>46519000</v>
      </c>
      <c r="E12" s="39"/>
    </row>
    <row r="13" spans="1:5" ht="18" customHeight="1">
      <c r="A13" s="36" t="s">
        <v>115</v>
      </c>
      <c r="B13" s="16" t="s">
        <v>166</v>
      </c>
      <c r="C13" s="7"/>
      <c r="D13" s="18">
        <v>783974173</v>
      </c>
      <c r="E13" s="7"/>
    </row>
    <row r="14" spans="1:5" ht="18" customHeight="1">
      <c r="A14" s="37"/>
      <c r="B14" s="16" t="s">
        <v>259</v>
      </c>
      <c r="C14" s="7"/>
      <c r="D14" s="18">
        <v>740390000</v>
      </c>
      <c r="E14" s="7"/>
    </row>
    <row r="15" spans="1:5" ht="18" customHeight="1">
      <c r="A15" s="37"/>
      <c r="B15" s="16" t="s">
        <v>260</v>
      </c>
      <c r="C15" s="7"/>
      <c r="D15" s="18">
        <v>410000000</v>
      </c>
      <c r="E15" s="7"/>
    </row>
    <row r="16" spans="1:5" ht="18" customHeight="1">
      <c r="A16" s="37"/>
      <c r="B16" s="16" t="s">
        <v>258</v>
      </c>
      <c r="C16" s="7"/>
      <c r="D16" s="18">
        <v>401572000</v>
      </c>
      <c r="E16" s="7"/>
    </row>
    <row r="17" spans="1:5" ht="18" customHeight="1">
      <c r="A17" s="37"/>
      <c r="B17" s="16" t="s">
        <v>145</v>
      </c>
      <c r="C17" s="7"/>
      <c r="D17" s="18">
        <v>95052000</v>
      </c>
      <c r="E17" s="7"/>
    </row>
    <row r="18" spans="1:5" ht="18" customHeight="1">
      <c r="A18" s="37"/>
      <c r="B18" s="16" t="s">
        <v>180</v>
      </c>
      <c r="C18" s="7"/>
      <c r="D18" s="18">
        <v>91587812</v>
      </c>
      <c r="E18" s="7"/>
    </row>
    <row r="19" spans="1:5" ht="18" customHeight="1">
      <c r="A19" s="37"/>
      <c r="B19" s="16" t="s">
        <v>261</v>
      </c>
      <c r="C19" s="7"/>
      <c r="D19" s="18">
        <v>82750000</v>
      </c>
      <c r="E19" s="7"/>
    </row>
    <row r="20" spans="1:5" ht="18" customHeight="1">
      <c r="A20" s="37"/>
      <c r="B20" s="16" t="s">
        <v>262</v>
      </c>
      <c r="C20" s="7"/>
      <c r="D20" s="18">
        <v>78770000</v>
      </c>
      <c r="E20" s="7"/>
    </row>
    <row r="21" spans="1:5" ht="18" customHeight="1">
      <c r="A21" s="37"/>
      <c r="B21" s="16" t="s">
        <v>164</v>
      </c>
      <c r="C21" s="7"/>
      <c r="D21" s="18">
        <v>4342286359</v>
      </c>
      <c r="E21" s="7"/>
    </row>
    <row r="22" spans="1:5" ht="18" customHeight="1">
      <c r="A22" s="38"/>
      <c r="B22" s="14" t="s">
        <v>201</v>
      </c>
      <c r="C22" s="39"/>
      <c r="D22" s="18">
        <f>SUM(D13:D21)</f>
        <v>7026382344</v>
      </c>
      <c r="E22" s="39"/>
    </row>
    <row r="23" spans="1:5" ht="18" customHeight="1">
      <c r="A23" s="14" t="s">
        <v>31</v>
      </c>
      <c r="B23" s="39"/>
      <c r="C23" s="39"/>
      <c r="D23" s="18">
        <f>SUM(D12,D22)</f>
        <v>7072901344</v>
      </c>
      <c r="E23" s="39"/>
    </row>
    <row r="25" spans="1:5">
      <c r="D25" s="40"/>
    </row>
  </sheetData>
  <mergeCells count="2">
    <mergeCell ref="A6:A12"/>
    <mergeCell ref="A13:A22"/>
  </mergeCells>
  <phoneticPr fontId="3"/>
  <conditionalFormatting sqref="D6:D23">
    <cfRule type="expression" dxfId="11" priority="1" stopIfTrue="1">
      <formula>$E$4="（単位：百万円）"</formula>
    </cfRule>
    <cfRule type="expression" dxfId="10" priority="2" stopIfTrue="1">
      <formula>$E$4="（単位：円）"</formula>
    </cfRule>
    <cfRule type="expression" dxfId="9" priority="3" stopIfTrue="1">
      <formula>$E$4="（単位：千円）"</formula>
    </cfRule>
  </conditionalFormatting>
  <dataValidations count="1">
    <dataValidation type="list" allowBlank="1" showDropDown="0" showInputMessage="1" showErrorMessage="1" sqref="E4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Width="1" fitToHeight="1" orientation="landscape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5">
    <pageSetUpPr fitToPage="1"/>
  </sheetPr>
  <dimension ref="A1:E33"/>
  <sheetViews>
    <sheetView workbookViewId="0"/>
  </sheetViews>
  <sheetFormatPr defaultColWidth="8.83203125" defaultRowHeight="11.25"/>
  <cols>
    <col min="1" max="1" width="28.83203125" style="4" customWidth="1"/>
    <col min="2" max="3" width="24.83203125" style="4" customWidth="1"/>
    <col min="4" max="4" width="28.83203125" style="4" customWidth="1"/>
    <col min="5" max="5" width="24.83203125" style="4" customWidth="1"/>
    <col min="6" max="6" width="10.5" style="4" bestFit="1" customWidth="1"/>
    <col min="7" max="7" width="9.75" style="4" bestFit="1" customWidth="1"/>
    <col min="8" max="16384" width="8.83203125" style="4"/>
  </cols>
  <sheetData>
    <row r="1" spans="1:5" ht="21">
      <c r="A1" s="11" t="s">
        <v>117</v>
      </c>
    </row>
    <row r="2" spans="1:5" ht="13.5">
      <c r="A2" s="2" t="str">
        <f>"自治体名："&amp;自治体名</f>
        <v>自治体名：笠間市</v>
      </c>
    </row>
    <row r="3" spans="1:5" ht="13.5">
      <c r="A3" s="2" t="str">
        <f>"年度："&amp;年度</f>
        <v>年度：令和５年度</v>
      </c>
    </row>
    <row r="4" spans="1:5" ht="13.5">
      <c r="E4" s="10" t="str">
        <f>単位</f>
        <v>（単位：円）</v>
      </c>
    </row>
    <row r="5" spans="1:5" ht="22.5" customHeight="1">
      <c r="A5" s="13" t="s">
        <v>118</v>
      </c>
      <c r="B5" s="13" t="s">
        <v>103</v>
      </c>
      <c r="C5" s="13" t="s">
        <v>119</v>
      </c>
      <c r="D5" s="13"/>
      <c r="E5" s="13" t="s">
        <v>71</v>
      </c>
    </row>
    <row r="6" spans="1:5" ht="18" customHeight="1">
      <c r="A6" s="41" t="s">
        <v>120</v>
      </c>
      <c r="B6" s="14" t="s">
        <v>121</v>
      </c>
      <c r="C6" s="44" t="s">
        <v>182</v>
      </c>
      <c r="D6" s="46"/>
      <c r="E6" s="9">
        <v>10202540094</v>
      </c>
    </row>
    <row r="7" spans="1:5" ht="18" customHeight="1">
      <c r="A7" s="42"/>
      <c r="B7" s="14"/>
      <c r="C7" s="44" t="s">
        <v>183</v>
      </c>
      <c r="D7" s="46"/>
      <c r="E7" s="20">
        <v>398752000</v>
      </c>
    </row>
    <row r="8" spans="1:5" ht="18" customHeight="1">
      <c r="A8" s="42"/>
      <c r="B8" s="14"/>
      <c r="C8" s="44" t="s">
        <v>184</v>
      </c>
      <c r="D8" s="46"/>
      <c r="E8" s="20">
        <v>2649000</v>
      </c>
    </row>
    <row r="9" spans="1:5" ht="18" customHeight="1">
      <c r="A9" s="42"/>
      <c r="B9" s="14"/>
      <c r="C9" s="44" t="s">
        <v>185</v>
      </c>
      <c r="D9" s="46"/>
      <c r="E9" s="20">
        <v>50432000</v>
      </c>
    </row>
    <row r="10" spans="1:5" ht="18" customHeight="1">
      <c r="A10" s="42"/>
      <c r="B10" s="14"/>
      <c r="C10" s="44" t="s">
        <v>139</v>
      </c>
      <c r="D10" s="46"/>
      <c r="E10" s="20">
        <v>56394000</v>
      </c>
    </row>
    <row r="11" spans="1:5" ht="18" customHeight="1">
      <c r="A11" s="42"/>
      <c r="B11" s="14"/>
      <c r="C11" s="44" t="s">
        <v>186</v>
      </c>
      <c r="D11" s="46"/>
      <c r="E11" s="20">
        <v>186485000</v>
      </c>
    </row>
    <row r="12" spans="1:5" ht="18" customHeight="1">
      <c r="A12" s="42"/>
      <c r="B12" s="14"/>
      <c r="C12" s="44" t="s">
        <v>187</v>
      </c>
      <c r="D12" s="46"/>
      <c r="E12" s="20">
        <v>1754292000</v>
      </c>
    </row>
    <row r="13" spans="1:5" ht="18" customHeight="1">
      <c r="A13" s="42"/>
      <c r="B13" s="14"/>
      <c r="C13" s="44" t="s">
        <v>3</v>
      </c>
      <c r="D13" s="46"/>
      <c r="E13" s="20">
        <v>43548079</v>
      </c>
    </row>
    <row r="14" spans="1:5" ht="18" customHeight="1">
      <c r="A14" s="42"/>
      <c r="B14" s="14"/>
      <c r="C14" s="44" t="s">
        <v>160</v>
      </c>
      <c r="D14" s="46"/>
      <c r="E14" s="20">
        <v>182486221</v>
      </c>
    </row>
    <row r="15" spans="1:5" ht="18" customHeight="1">
      <c r="A15" s="42"/>
      <c r="B15" s="14"/>
      <c r="C15" s="44" t="s">
        <v>188</v>
      </c>
      <c r="D15" s="46"/>
      <c r="E15" s="20">
        <v>78795000</v>
      </c>
    </row>
    <row r="16" spans="1:5" ht="18" customHeight="1">
      <c r="A16" s="42"/>
      <c r="B16" s="14"/>
      <c r="C16" s="44" t="s">
        <v>189</v>
      </c>
      <c r="D16" s="46"/>
      <c r="E16" s="20">
        <v>7602143000</v>
      </c>
    </row>
    <row r="17" spans="1:5" ht="18" customHeight="1">
      <c r="A17" s="42"/>
      <c r="B17" s="14"/>
      <c r="C17" s="44" t="s">
        <v>53</v>
      </c>
      <c r="D17" s="46"/>
      <c r="E17" s="20">
        <v>7070000</v>
      </c>
    </row>
    <row r="18" spans="1:5" ht="18" customHeight="1">
      <c r="A18" s="42"/>
      <c r="B18" s="14"/>
      <c r="C18" s="44" t="s">
        <v>170</v>
      </c>
      <c r="D18" s="46"/>
      <c r="E18" s="20">
        <v>155207597</v>
      </c>
    </row>
    <row r="19" spans="1:5" ht="18" customHeight="1">
      <c r="A19" s="42"/>
      <c r="B19" s="14"/>
      <c r="C19" s="44" t="s">
        <v>265</v>
      </c>
      <c r="D19" s="46"/>
      <c r="E19" s="20">
        <v>199624860</v>
      </c>
    </row>
    <row r="20" spans="1:5" ht="18" customHeight="1">
      <c r="A20" s="42"/>
      <c r="B20" s="14"/>
      <c r="C20" s="44" t="s">
        <v>191</v>
      </c>
      <c r="D20" s="46"/>
      <c r="E20" s="20">
        <v>96788638</v>
      </c>
    </row>
    <row r="21" spans="1:5" ht="18" customHeight="1">
      <c r="A21" s="42"/>
      <c r="B21" s="14"/>
      <c r="C21" s="44" t="s">
        <v>199</v>
      </c>
      <c r="D21" s="46"/>
      <c r="E21" s="9">
        <v>29202071</v>
      </c>
    </row>
    <row r="22" spans="1:5" ht="18" customHeight="1">
      <c r="A22" s="42"/>
      <c r="B22" s="14"/>
      <c r="C22" s="14" t="s">
        <v>69</v>
      </c>
      <c r="D22" s="16"/>
      <c r="E22" s="9">
        <f>SUM(E6:E21)</f>
        <v>21046409560</v>
      </c>
    </row>
    <row r="23" spans="1:5" ht="18" customHeight="1">
      <c r="A23" s="42"/>
      <c r="B23" s="14" t="s">
        <v>123</v>
      </c>
      <c r="C23" s="45" t="s">
        <v>125</v>
      </c>
      <c r="D23" s="7" t="s">
        <v>165</v>
      </c>
      <c r="E23" s="9">
        <v>610412000</v>
      </c>
    </row>
    <row r="24" spans="1:5" ht="18" customHeight="1">
      <c r="A24" s="42"/>
      <c r="B24" s="14"/>
      <c r="C24" s="14"/>
      <c r="D24" s="7" t="s">
        <v>167</v>
      </c>
      <c r="E24" s="9">
        <v>52582000</v>
      </c>
    </row>
    <row r="25" spans="1:5" ht="18" customHeight="1">
      <c r="A25" s="42"/>
      <c r="B25" s="14"/>
      <c r="C25" s="14"/>
      <c r="D25" s="14" t="s">
        <v>114</v>
      </c>
      <c r="E25" s="9">
        <f>E23+E24</f>
        <v>662994000</v>
      </c>
    </row>
    <row r="26" spans="1:5" ht="18" customHeight="1">
      <c r="A26" s="42"/>
      <c r="B26" s="14"/>
      <c r="C26" s="45" t="s">
        <v>127</v>
      </c>
      <c r="D26" s="7" t="s">
        <v>165</v>
      </c>
      <c r="E26" s="9">
        <v>6062562393</v>
      </c>
    </row>
    <row r="27" spans="1:5" ht="18" customHeight="1">
      <c r="A27" s="42"/>
      <c r="B27" s="14"/>
      <c r="C27" s="14"/>
      <c r="D27" s="7" t="s">
        <v>167</v>
      </c>
      <c r="E27" s="9">
        <v>2333626211</v>
      </c>
    </row>
    <row r="28" spans="1:5" ht="18" customHeight="1">
      <c r="A28" s="42"/>
      <c r="B28" s="14"/>
      <c r="C28" s="14"/>
      <c r="D28" s="14" t="s">
        <v>114</v>
      </c>
      <c r="E28" s="9">
        <f>E26+E27</f>
        <v>8396188604</v>
      </c>
    </row>
    <row r="29" spans="1:5" ht="18" hidden="1" customHeight="1">
      <c r="A29" s="42"/>
      <c r="B29" s="14"/>
      <c r="C29" s="45" t="s">
        <v>100</v>
      </c>
      <c r="D29" s="16" t="s">
        <v>194</v>
      </c>
      <c r="E29" s="18">
        <v>0</v>
      </c>
    </row>
    <row r="30" spans="1:5" ht="18" hidden="1" customHeight="1">
      <c r="A30" s="42"/>
      <c r="B30" s="14"/>
      <c r="C30" s="14"/>
      <c r="D30" s="16" t="s">
        <v>196</v>
      </c>
      <c r="E30" s="18">
        <v>0</v>
      </c>
    </row>
    <row r="31" spans="1:5" ht="18" hidden="1" customHeight="1">
      <c r="A31" s="42"/>
      <c r="B31" s="14"/>
      <c r="C31" s="14"/>
      <c r="D31" s="14" t="s">
        <v>114</v>
      </c>
      <c r="E31" s="9">
        <f>E29+E30</f>
        <v>0</v>
      </c>
    </row>
    <row r="32" spans="1:5" ht="18" customHeight="1">
      <c r="A32" s="42"/>
      <c r="B32" s="16"/>
      <c r="C32" s="14" t="s">
        <v>69</v>
      </c>
      <c r="D32" s="16"/>
      <c r="E32" s="9">
        <f>E25+E28+E31</f>
        <v>9059182604</v>
      </c>
    </row>
    <row r="33" spans="1:5" ht="18" customHeight="1">
      <c r="A33" s="43"/>
      <c r="B33" s="14" t="s">
        <v>31</v>
      </c>
      <c r="C33" s="16"/>
      <c r="D33" s="16"/>
      <c r="E33" s="9">
        <f>E22+E32</f>
        <v>30105592164</v>
      </c>
    </row>
  </sheetData>
  <mergeCells count="26"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2:D32"/>
    <mergeCell ref="B33:D33"/>
    <mergeCell ref="C23:C25"/>
    <mergeCell ref="C26:C28"/>
    <mergeCell ref="C29:C31"/>
    <mergeCell ref="A6:A33"/>
    <mergeCell ref="B6:B22"/>
    <mergeCell ref="B23:B32"/>
  </mergeCells>
  <phoneticPr fontId="3"/>
  <conditionalFormatting sqref="E6:E33">
    <cfRule type="expression" dxfId="8" priority="1" stopIfTrue="1">
      <formula>$E$4="（単位：百万円）"</formula>
    </cfRule>
    <cfRule type="expression" dxfId="7" priority="2" stopIfTrue="1">
      <formula>$E$4="（単位：円）"</formula>
    </cfRule>
    <cfRule type="expression" dxfId="6" priority="3" stopIfTrue="1">
      <formula>$E$4="（単位：千円）"</formula>
    </cfRule>
  </conditionalFormatting>
  <dataValidations count="1">
    <dataValidation type="list" allowBlank="1" showDropDown="0" showInputMessage="1" showErrorMessage="1" sqref="E4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88" fitToWidth="1" fitToHeight="1" orientation="landscape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6">
    <pageSetUpPr fitToPage="1"/>
  </sheetPr>
  <dimension ref="A1:F12"/>
  <sheetViews>
    <sheetView workbookViewId="0"/>
  </sheetViews>
  <sheetFormatPr defaultColWidth="8.83203125" defaultRowHeight="20.25" customHeight="1"/>
  <cols>
    <col min="1" max="1" width="23.33203125" style="2" customWidth="1"/>
    <col min="2" max="6" width="20.83203125" style="2" customWidth="1"/>
    <col min="7" max="16384" width="8.83203125" style="2"/>
  </cols>
  <sheetData>
    <row r="1" spans="1:6" s="4" customFormat="1" ht="21">
      <c r="A1" s="11" t="s">
        <v>124</v>
      </c>
    </row>
    <row r="2" spans="1:6" s="4" customFormat="1" ht="13.5">
      <c r="A2" s="2" t="str">
        <f>"自治体名："&amp;自治体名</f>
        <v>自治体名：笠間市</v>
      </c>
    </row>
    <row r="3" spans="1:6" s="4" customFormat="1" ht="13.5">
      <c r="A3" s="2" t="str">
        <f>"年度："&amp;年度</f>
        <v>年度：令和５年度</v>
      </c>
    </row>
    <row r="4" spans="1:6" ht="13" customHeight="1">
      <c r="A4" s="47"/>
      <c r="B4" s="47"/>
      <c r="C4" s="47"/>
      <c r="D4" s="47"/>
      <c r="E4" s="47"/>
      <c r="F4" s="55" t="str">
        <f>単位</f>
        <v>（単位：円）</v>
      </c>
    </row>
    <row r="5" spans="1:6" ht="20.25" customHeight="1">
      <c r="A5" s="48" t="s">
        <v>103</v>
      </c>
      <c r="B5" s="52" t="s">
        <v>71</v>
      </c>
      <c r="C5" s="52" t="s">
        <v>174</v>
      </c>
      <c r="D5" s="52"/>
      <c r="E5" s="52"/>
      <c r="F5" s="52"/>
    </row>
    <row r="6" spans="1:6" ht="20.25" customHeight="1">
      <c r="A6" s="48"/>
      <c r="B6" s="52"/>
      <c r="C6" s="52" t="s">
        <v>123</v>
      </c>
      <c r="D6" s="52" t="s">
        <v>173</v>
      </c>
      <c r="E6" s="52" t="s">
        <v>121</v>
      </c>
      <c r="F6" s="52" t="s">
        <v>60</v>
      </c>
    </row>
    <row r="7" spans="1:6" ht="20.25" customHeight="1">
      <c r="A7" s="49"/>
      <c r="B7" s="53"/>
      <c r="C7" s="53"/>
      <c r="D7" s="53"/>
      <c r="E7" s="53"/>
      <c r="F7" s="53"/>
    </row>
    <row r="8" spans="1:6" ht="20.25" customHeight="1">
      <c r="A8" s="50" t="s">
        <v>126</v>
      </c>
      <c r="B8" s="54">
        <v>29321279814</v>
      </c>
      <c r="C8" s="54">
        <f>C12-C9-C10</f>
        <v>8396188604</v>
      </c>
      <c r="D8" s="54">
        <f>D12-D9-D10</f>
        <v>163289000</v>
      </c>
      <c r="E8" s="54">
        <f>E12-E9-E10</f>
        <v>19480464284</v>
      </c>
      <c r="F8" s="54">
        <f>B8-C8-D8-E8</f>
        <v>1281337926</v>
      </c>
    </row>
    <row r="9" spans="1:6" ht="20.25" customHeight="1">
      <c r="A9" s="50" t="s">
        <v>172</v>
      </c>
      <c r="B9" s="54">
        <v>2488884823</v>
      </c>
      <c r="C9" s="54">
        <v>662994000</v>
      </c>
      <c r="D9" s="54">
        <v>1605900000</v>
      </c>
      <c r="E9" s="54">
        <f>B9-C9-D9-F9</f>
        <v>219990823</v>
      </c>
      <c r="F9" s="54">
        <v>0</v>
      </c>
    </row>
    <row r="10" spans="1:6" ht="20.25" customHeight="1">
      <c r="A10" s="50" t="s">
        <v>171</v>
      </c>
      <c r="B10" s="54">
        <v>1373206079</v>
      </c>
      <c r="C10" s="54">
        <v>0</v>
      </c>
      <c r="D10" s="54">
        <v>0</v>
      </c>
      <c r="E10" s="54">
        <v>1345954453</v>
      </c>
      <c r="F10" s="54">
        <v>27251626</v>
      </c>
    </row>
    <row r="11" spans="1:6" ht="20.25" customHeight="1">
      <c r="A11" s="50" t="s">
        <v>60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</row>
    <row r="12" spans="1:6" ht="20.25" customHeight="1">
      <c r="A12" s="51" t="s">
        <v>31</v>
      </c>
      <c r="B12" s="54">
        <f>SUM(B8:B11)</f>
        <v>33183370716</v>
      </c>
      <c r="C12" s="54">
        <v>9059182604</v>
      </c>
      <c r="D12" s="54">
        <v>1769189000</v>
      </c>
      <c r="E12" s="54">
        <v>21046409560</v>
      </c>
      <c r="F12" s="54">
        <f>SUM(F8:F11)</f>
        <v>1308589552</v>
      </c>
    </row>
  </sheetData>
  <mergeCells count="7">
    <mergeCell ref="C5:F5"/>
    <mergeCell ref="A5:A7"/>
    <mergeCell ref="B5:B7"/>
    <mergeCell ref="C6:C7"/>
    <mergeCell ref="D6:D7"/>
    <mergeCell ref="E6:E7"/>
    <mergeCell ref="F6:F7"/>
  </mergeCells>
  <phoneticPr fontId="3"/>
  <conditionalFormatting sqref="B8:F12">
    <cfRule type="expression" dxfId="5" priority="1" stopIfTrue="1">
      <formula>$F$4="（単位：百万円）"</formula>
    </cfRule>
    <cfRule type="expression" dxfId="4" priority="2" stopIfTrue="1">
      <formula>$F$4="（単位：円）"</formula>
    </cfRule>
    <cfRule type="expression" dxfId="3" priority="3" stopIfTrue="1">
      <formula>$F$4="（単位：千円）"</formula>
    </cfRule>
  </conditionalFormatting>
  <dataValidations count="1">
    <dataValidation type="list" allowBlank="1" showDropDown="0" showInputMessage="1" showErrorMessage="1" sqref="F4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Width="1" fitToHeight="1" orientation="landscape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7">
    <pageSetUpPr fitToPage="1"/>
  </sheetPr>
  <dimension ref="A1:B9"/>
  <sheetViews>
    <sheetView workbookViewId="0"/>
  </sheetViews>
  <sheetFormatPr defaultColWidth="8.83203125" defaultRowHeight="11.25"/>
  <cols>
    <col min="1" max="1" width="60.83203125" style="4" customWidth="1"/>
    <col min="2" max="2" width="40.83203125" style="4" customWidth="1"/>
    <col min="3" max="16384" width="8.83203125" style="4"/>
  </cols>
  <sheetData>
    <row r="1" spans="1:2" ht="21">
      <c r="A1" s="11" t="s">
        <v>129</v>
      </c>
    </row>
    <row r="2" spans="1:2" ht="13.5">
      <c r="A2" s="2" t="str">
        <f>"自治体名："&amp;自治体名</f>
        <v>自治体名：笠間市</v>
      </c>
    </row>
    <row r="3" spans="1:2" ht="13.5">
      <c r="A3" s="2" t="str">
        <f>"年度："&amp;年度</f>
        <v>年度：令和５年度</v>
      </c>
    </row>
    <row r="4" spans="1:2" ht="13.5">
      <c r="B4" s="10" t="str">
        <f>単位</f>
        <v>（単位：円）</v>
      </c>
    </row>
    <row r="5" spans="1:2" ht="22.5" customHeight="1">
      <c r="A5" s="13" t="s">
        <v>58</v>
      </c>
      <c r="B5" s="13" t="s">
        <v>108</v>
      </c>
    </row>
    <row r="6" spans="1:2" ht="18" customHeight="1">
      <c r="A6" s="7" t="s">
        <v>168</v>
      </c>
      <c r="B6" s="9">
        <v>0</v>
      </c>
    </row>
    <row r="7" spans="1:2" ht="18" customHeight="1">
      <c r="A7" s="7" t="s">
        <v>169</v>
      </c>
      <c r="B7" s="9">
        <v>1997525324</v>
      </c>
    </row>
    <row r="8" spans="1:2" ht="18" customHeight="1">
      <c r="A8" s="7" t="s">
        <v>122</v>
      </c>
      <c r="B8" s="9">
        <v>0</v>
      </c>
    </row>
    <row r="9" spans="1:2" ht="18" customHeight="1">
      <c r="A9" s="14" t="s">
        <v>31</v>
      </c>
      <c r="B9" s="9">
        <f>SUM(B6:B8)</f>
        <v>1997525324</v>
      </c>
    </row>
  </sheetData>
  <phoneticPr fontId="3"/>
  <conditionalFormatting sqref="B6:B9">
    <cfRule type="expression" dxfId="2" priority="1" stopIfTrue="1">
      <formula>$B$4="（単位：百万円）"</formula>
    </cfRule>
    <cfRule type="expression" dxfId="1" priority="2" stopIfTrue="1">
      <formula>$B$4="（単位：円）"</formula>
    </cfRule>
    <cfRule type="expression" dxfId="0" priority="3" stopIfTrue="1">
      <formula>$B$4="（単位：千円）"</formula>
    </cfRule>
  </conditionalFormatting>
  <dataValidations count="1">
    <dataValidation type="list" allowBlank="1" showDropDown="0" showInputMessage="1" showErrorMessage="1" sqref="B4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設定</vt:lpstr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2024-03-13T13:04:17Z</dcterms:created>
  <dcterms:modified xsi:type="dcterms:W3CDTF">2025-02-18T05:25:55Z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2025-02-18T05:25:55Z</vt:filetime>
  </property>
</Properties>
</file>