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updateLinks="never"/>
  <mc:AlternateContent xmlns:mc="http://schemas.openxmlformats.org/markup-compatibility/2006">
    <mc:Choice Requires="x15">
      <x15ac:absPath xmlns:x15ac="http://schemas.microsoft.com/office/spreadsheetml/2010/11/ac" url="G:\共有ドライブ\070_地方創生支援\02_公会計\01_顧問・支援\28071_笠間市\R3\■報告書\4_一般等全体財務書類\"/>
    </mc:Choice>
  </mc:AlternateContent>
  <xr:revisionPtr revIDLastSave="0" documentId="8_{569CC7B5-774A-4FE0-BE2F-BCDE7DB58625}" xr6:coauthVersionLast="47" xr6:coauthVersionMax="47" xr10:uidLastSave="{00000000-0000-0000-0000-000000000000}"/>
  <bookViews>
    <workbookView xWindow="28680" yWindow="-120" windowWidth="29040" windowHeight="15840" tabRatio="921" firstSheet="1" activeTab="4" xr2:uid="{00000000-000D-0000-FFFF-FFFF00000000}"/>
  </bookViews>
  <sheets>
    <sheet name="基礎情報" sheetId="14" r:id="rId1"/>
    <sheet name="四表" sheetId="21" r:id="rId2"/>
    <sheet name="有形固定資産の明細貼付" sheetId="20" r:id="rId3"/>
    <sheet name="行政目的別の明細" sheetId="19" r:id="rId4"/>
    <sheet name="資産項目の明細" sheetId="15" r:id="rId5"/>
    <sheet name="投資及び出資金の明細" sheetId="1" r:id="rId6"/>
    <sheet name="基金の明細" sheetId="2" r:id="rId7"/>
    <sheet name="貸付金の明細" sheetId="3" r:id="rId8"/>
    <sheet name="長期延滞債権の明細" sheetId="4" r:id="rId9"/>
    <sheet name="未収金の明細" sheetId="5" r:id="rId10"/>
    <sheet name="地方債の明細" sheetId="6" r:id="rId11"/>
    <sheet name="引当金の明細" sheetId="10" r:id="rId12"/>
    <sheet name="補助金等の明細" sheetId="11" r:id="rId13"/>
    <sheet name="財源の明細" sheetId="12" r:id="rId14"/>
    <sheet name="財源情報の明細" sheetId="17" r:id="rId15"/>
    <sheet name="資金の明細" sheetId="13" r:id="rId16"/>
  </sheets>
  <definedNames>
    <definedName name="AS2DocOpenMode" hidden="1">"AS2DocumentEdit"</definedName>
    <definedName name="_xlnm.Print_Area" localSheetId="11">引当金の明細!$A$1:$F$11</definedName>
    <definedName name="_xlnm.Print_Area" localSheetId="6">基金の明細!$A$1:$G$33</definedName>
    <definedName name="_xlnm.Print_Area" localSheetId="13">財源の明細!$A$1:$E$31</definedName>
    <definedName name="_xlnm.Print_Area" localSheetId="14">財源情報の明細!$A$1:$F$12</definedName>
    <definedName name="_xlnm.Print_Area" localSheetId="4">資産項目の明細!$A$1:$R$49</definedName>
    <definedName name="_xlnm.Print_Area" localSheetId="7">貸付金の明細!$A$1:$F$13</definedName>
    <definedName name="_xlnm.Print_Area" localSheetId="10">地方債の明細!$A$1:$K$35</definedName>
    <definedName name="_xlnm.Print_Area" localSheetId="8">長期延滞債権の明細!$A$1:$C$26</definedName>
    <definedName name="_xlnm.Print_Area" localSheetId="5">投資及び出資金の明細!$A$1:$K$45</definedName>
    <definedName name="_xlnm.Print_Area" localSheetId="12">補助金等の明細!$A$1:$E$18</definedName>
    <definedName name="_xlnm.Print_Area" localSheetId="9">未収金の明細!$A$1:$C$26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J23" i="17" l="1"/>
  <c r="F32" i="12"/>
  <c r="D16" i="11"/>
  <c r="G23" i="11"/>
  <c r="N19" i="6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M22" i="1"/>
  <c r="M21" i="1" l="1"/>
  <c r="N21" i="1" s="1"/>
  <c r="M45" i="1" l="1"/>
  <c r="N45" i="1" s="1"/>
  <c r="V26" i="15"/>
  <c r="I19" i="12"/>
  <c r="I7" i="12" l="1"/>
  <c r="E25" i="12"/>
  <c r="E28" i="12" s="1"/>
  <c r="E24" i="12"/>
  <c r="B9" i="3"/>
  <c r="B7" i="2"/>
  <c r="B25" i="4" l="1"/>
  <c r="E27" i="12" l="1"/>
  <c r="E21" i="12"/>
  <c r="E14" i="12" l="1"/>
  <c r="E12" i="12"/>
  <c r="H18" i="6"/>
  <c r="L18" i="6" s="1"/>
  <c r="H17" i="6"/>
  <c r="L17" i="6" s="1"/>
  <c r="H16" i="6"/>
  <c r="L16" i="6" s="1"/>
  <c r="H15" i="6"/>
  <c r="L15" i="6" s="1"/>
  <c r="H14" i="6"/>
  <c r="H13" i="6"/>
  <c r="L13" i="6" s="1"/>
  <c r="H12" i="6"/>
  <c r="L12" i="6" s="1"/>
  <c r="H11" i="6"/>
  <c r="L11" i="6" s="1"/>
  <c r="H10" i="6"/>
  <c r="L10" i="6" s="1"/>
  <c r="H9" i="6"/>
  <c r="L9" i="6" s="1"/>
  <c r="H8" i="6"/>
  <c r="L8" i="6" s="1"/>
  <c r="H7" i="6"/>
  <c r="E25" i="4"/>
  <c r="F11" i="3"/>
  <c r="F10" i="3"/>
  <c r="F9" i="3"/>
  <c r="F8" i="3"/>
  <c r="F7" i="3"/>
  <c r="F6" i="2"/>
  <c r="F7" i="2"/>
  <c r="B45" i="1"/>
  <c r="B21" i="1"/>
  <c r="G18" i="1"/>
  <c r="E18" i="1"/>
  <c r="I43" i="1"/>
  <c r="J43" i="1" s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H36" i="1" s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H31" i="1" s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M44" i="1"/>
  <c r="G19" i="1"/>
  <c r="E19" i="1"/>
  <c r="G17" i="1"/>
  <c r="E17" i="1"/>
  <c r="G16" i="1"/>
  <c r="E16" i="1"/>
  <c r="G15" i="1"/>
  <c r="E15" i="1"/>
  <c r="G14" i="1"/>
  <c r="E14" i="1"/>
  <c r="G13" i="1"/>
  <c r="E13" i="1"/>
  <c r="G12" i="1"/>
  <c r="E12" i="1"/>
  <c r="H40" i="1" l="1"/>
  <c r="H39" i="1"/>
  <c r="H37" i="1"/>
  <c r="H27" i="1"/>
  <c r="H35" i="1"/>
  <c r="H25" i="1"/>
  <c r="H41" i="1"/>
  <c r="H18" i="1"/>
  <c r="H30" i="1"/>
  <c r="H43" i="1"/>
  <c r="H33" i="1"/>
  <c r="H29" i="1"/>
  <c r="H42" i="1"/>
  <c r="H12" i="1"/>
  <c r="H16" i="1"/>
  <c r="H28" i="1"/>
  <c r="H38" i="1"/>
  <c r="H26" i="1"/>
  <c r="H34" i="1"/>
  <c r="H14" i="1"/>
  <c r="H19" i="1"/>
  <c r="H32" i="1"/>
  <c r="H15" i="1"/>
  <c r="H13" i="1"/>
  <c r="H17" i="1"/>
  <c r="E22" i="12"/>
  <c r="V27" i="15"/>
  <c r="F26" i="12" l="1"/>
  <c r="E19" i="12" l="1"/>
  <c r="E7" i="12"/>
  <c r="E8" i="12"/>
  <c r="E9" i="12"/>
  <c r="E10" i="12"/>
  <c r="E11" i="12"/>
  <c r="E13" i="12"/>
  <c r="E15" i="12"/>
  <c r="E16" i="12"/>
  <c r="E17" i="12"/>
  <c r="E18" i="12"/>
  <c r="E20" i="12"/>
  <c r="H9" i="10" l="1"/>
  <c r="H8" i="10"/>
  <c r="H7" i="10"/>
  <c r="I8" i="10" l="1"/>
  <c r="I9" i="10"/>
  <c r="I7" i="10"/>
  <c r="M8" i="1" l="1"/>
  <c r="H13" i="3"/>
  <c r="H12" i="3"/>
  <c r="E26" i="4"/>
  <c r="E26" i="5"/>
  <c r="E25" i="5"/>
  <c r="F18" i="11"/>
  <c r="B7" i="13"/>
  <c r="B3" i="13" l="1"/>
  <c r="F2" i="17"/>
  <c r="E3" i="12"/>
  <c r="E3" i="11"/>
  <c r="F2" i="10"/>
  <c r="K2" i="6"/>
  <c r="C2" i="5"/>
  <c r="C2" i="4"/>
  <c r="F2" i="3"/>
  <c r="G2" i="2"/>
  <c r="K2" i="1"/>
  <c r="R3" i="15"/>
  <c r="D12" i="17" l="1"/>
  <c r="J20" i="17" l="1"/>
  <c r="J16" i="17" l="1"/>
  <c r="M14" i="17"/>
  <c r="M13" i="17"/>
  <c r="M11" i="17"/>
  <c r="M12" i="17"/>
  <c r="M10" i="17"/>
  <c r="M9" i="17"/>
  <c r="M8" i="17"/>
  <c r="J19" i="17"/>
  <c r="J18" i="17"/>
  <c r="J15" i="17"/>
  <c r="J14" i="17"/>
  <c r="J13" i="17"/>
  <c r="J12" i="17"/>
  <c r="J11" i="17"/>
  <c r="J10" i="17"/>
  <c r="J9" i="17"/>
  <c r="J8" i="17"/>
  <c r="C15" i="17"/>
  <c r="D9" i="17" s="1"/>
  <c r="C12" i="17"/>
  <c r="B10" i="17"/>
  <c r="B9" i="17"/>
  <c r="B8" i="17"/>
  <c r="C9" i="17"/>
  <c r="M16" i="17"/>
  <c r="E29" i="12"/>
  <c r="E26" i="12"/>
  <c r="E23" i="12"/>
  <c r="G26" i="12" l="1"/>
  <c r="E30" i="12"/>
  <c r="J26" i="17"/>
  <c r="F8" i="17" s="1"/>
  <c r="F12" i="17" s="1"/>
  <c r="B12" i="17"/>
  <c r="E10" i="17"/>
  <c r="E9" i="17"/>
  <c r="D8" i="17"/>
  <c r="M15" i="17" s="1"/>
  <c r="M17" i="17" s="1"/>
  <c r="C8" i="17"/>
  <c r="E31" i="12" l="1"/>
  <c r="G32" i="12" s="1"/>
  <c r="E8" i="17"/>
  <c r="M18" i="17" s="1"/>
  <c r="D9" i="10"/>
  <c r="E12" i="17" l="1"/>
  <c r="B13" i="17" s="1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D46" i="15"/>
  <c r="D47" i="15"/>
  <c r="D45" i="15"/>
  <c r="D44" i="15"/>
  <c r="D43" i="15"/>
  <c r="D42" i="15"/>
  <c r="D36" i="15"/>
  <c r="D37" i="15"/>
  <c r="D38" i="15"/>
  <c r="D39" i="15"/>
  <c r="D40" i="15"/>
  <c r="D41" i="15"/>
  <c r="D35" i="15"/>
  <c r="D34" i="15"/>
  <c r="D33" i="15"/>
  <c r="D32" i="15"/>
  <c r="D31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L24" i="15"/>
  <c r="T24" i="15" s="1"/>
  <c r="L23" i="15"/>
  <c r="L22" i="15"/>
  <c r="T22" i="15" s="1"/>
  <c r="L21" i="15"/>
  <c r="T21" i="15" s="1"/>
  <c r="L20" i="15"/>
  <c r="T20" i="15" s="1"/>
  <c r="L19" i="15"/>
  <c r="L18" i="15"/>
  <c r="L17" i="15"/>
  <c r="L16" i="15"/>
  <c r="T16" i="15" s="1"/>
  <c r="L15" i="15"/>
  <c r="T15" i="15" s="1"/>
  <c r="L14" i="15"/>
  <c r="T14" i="15" s="1"/>
  <c r="L13" i="15"/>
  <c r="T13" i="15" s="1"/>
  <c r="L12" i="15"/>
  <c r="T12" i="15" s="1"/>
  <c r="L11" i="15"/>
  <c r="T11" i="15" s="1"/>
  <c r="L10" i="15"/>
  <c r="L9" i="15"/>
  <c r="L8" i="15"/>
  <c r="J24" i="15"/>
  <c r="S24" i="15" s="1"/>
  <c r="J23" i="15"/>
  <c r="S23" i="15" s="1"/>
  <c r="J22" i="15"/>
  <c r="S22" i="15" s="1"/>
  <c r="J21" i="15"/>
  <c r="S21" i="15" s="1"/>
  <c r="J20" i="15"/>
  <c r="S20" i="15" s="1"/>
  <c r="J19" i="15"/>
  <c r="S19" i="15" s="1"/>
  <c r="J18" i="15"/>
  <c r="J17" i="15"/>
  <c r="S17" i="15" s="1"/>
  <c r="J16" i="15"/>
  <c r="S16" i="15" s="1"/>
  <c r="J15" i="15"/>
  <c r="S15" i="15" s="1"/>
  <c r="J14" i="15"/>
  <c r="S14" i="15" s="1"/>
  <c r="J13" i="15"/>
  <c r="S13" i="15" s="1"/>
  <c r="J12" i="15"/>
  <c r="S12" i="15" s="1"/>
  <c r="J11" i="15"/>
  <c r="S11" i="15" s="1"/>
  <c r="J10" i="15"/>
  <c r="S10" i="15" s="1"/>
  <c r="J9" i="15"/>
  <c r="S9" i="15" s="1"/>
  <c r="J8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D45" i="1"/>
  <c r="D21" i="1"/>
  <c r="E20" i="1"/>
  <c r="D33" i="2"/>
  <c r="D13" i="3"/>
  <c r="I13" i="3" s="1"/>
  <c r="F12" i="3"/>
  <c r="D19" i="6"/>
  <c r="D11" i="10"/>
  <c r="D10" i="11"/>
  <c r="D17" i="11" s="1"/>
  <c r="F8" i="15"/>
  <c r="D18" i="15"/>
  <c r="D8" i="15"/>
  <c r="D24" i="15"/>
  <c r="D23" i="15"/>
  <c r="D22" i="15"/>
  <c r="D21" i="15"/>
  <c r="D20" i="15"/>
  <c r="D19" i="15"/>
  <c r="D14" i="15"/>
  <c r="D15" i="15"/>
  <c r="D16" i="15"/>
  <c r="D17" i="15"/>
  <c r="D13" i="15"/>
  <c r="D12" i="15"/>
  <c r="D11" i="15"/>
  <c r="D10" i="15"/>
  <c r="D9" i="15"/>
  <c r="D18" i="11" l="1"/>
  <c r="G18" i="11" s="1"/>
  <c r="F25" i="15"/>
  <c r="R41" i="15"/>
  <c r="U41" i="15" s="1"/>
  <c r="D25" i="15"/>
  <c r="D48" i="15"/>
  <c r="R37" i="15"/>
  <c r="U37" i="15" s="1"/>
  <c r="R38" i="15"/>
  <c r="U38" i="15" s="1"/>
  <c r="R33" i="15"/>
  <c r="U33" i="15" s="1"/>
  <c r="R45" i="15"/>
  <c r="U45" i="15" s="1"/>
  <c r="R44" i="15"/>
  <c r="U44" i="15" s="1"/>
  <c r="R34" i="15"/>
  <c r="U34" i="15" s="1"/>
  <c r="R42" i="15"/>
  <c r="U42" i="15" s="1"/>
  <c r="R46" i="15"/>
  <c r="U46" i="15" s="1"/>
  <c r="R32" i="15"/>
  <c r="U32" i="15" s="1"/>
  <c r="R35" i="15"/>
  <c r="U35" i="15" s="1"/>
  <c r="R39" i="15"/>
  <c r="U39" i="15" s="1"/>
  <c r="R47" i="15"/>
  <c r="U47" i="15" s="1"/>
  <c r="R36" i="15"/>
  <c r="U36" i="15" s="1"/>
  <c r="R40" i="15"/>
  <c r="U40" i="15" s="1"/>
  <c r="R31" i="15"/>
  <c r="U31" i="15" s="1"/>
  <c r="R43" i="15"/>
  <c r="U43" i="15" s="1"/>
  <c r="F1" i="17"/>
  <c r="E2" i="12"/>
  <c r="F1" i="10"/>
  <c r="K1" i="6"/>
  <c r="R2" i="15"/>
  <c r="K1" i="1"/>
  <c r="G1" i="2"/>
  <c r="F1" i="3"/>
  <c r="B2" i="13"/>
  <c r="E2" i="11"/>
  <c r="C1" i="5"/>
  <c r="C1" i="4"/>
  <c r="L25" i="15" l="1"/>
  <c r="L48" i="15"/>
  <c r="N25" i="15"/>
  <c r="V25" i="15" s="1"/>
  <c r="P48" i="15"/>
  <c r="F48" i="15"/>
  <c r="H25" i="15" l="1"/>
  <c r="J25" i="15" s="1"/>
  <c r="N48" i="15"/>
  <c r="H48" i="15"/>
  <c r="J48" i="15"/>
  <c r="R48" i="15" l="1"/>
  <c r="P25" i="15"/>
  <c r="U25" i="15" s="1"/>
  <c r="G20" i="1"/>
  <c r="U48" i="15" l="1"/>
  <c r="B12" i="13" l="1"/>
  <c r="B11" i="10"/>
  <c r="K19" i="6"/>
  <c r="J19" i="6"/>
  <c r="I19" i="6"/>
  <c r="H19" i="6"/>
  <c r="G19" i="6"/>
  <c r="F19" i="6"/>
  <c r="E19" i="6"/>
  <c r="C19" i="6"/>
  <c r="B19" i="6"/>
  <c r="C25" i="5"/>
  <c r="B25" i="5"/>
  <c r="C10" i="5"/>
  <c r="B10" i="5"/>
  <c r="C25" i="4"/>
  <c r="C10" i="4"/>
  <c r="B10" i="4"/>
  <c r="C13" i="3"/>
  <c r="E13" i="3"/>
  <c r="F13" i="3"/>
  <c r="B13" i="3"/>
  <c r="I12" i="3" s="1"/>
  <c r="C33" i="2"/>
  <c r="E33" i="2"/>
  <c r="F33" i="2"/>
  <c r="H33" i="2" s="1"/>
  <c r="G33" i="2"/>
  <c r="B33" i="2"/>
  <c r="C45" i="1"/>
  <c r="F45" i="1"/>
  <c r="I45" i="1"/>
  <c r="K45" i="1"/>
  <c r="H20" i="1"/>
  <c r="C21" i="1"/>
  <c r="F21" i="1"/>
  <c r="I21" i="1"/>
  <c r="N20" i="1" s="1"/>
  <c r="J21" i="1"/>
  <c r="D6" i="1"/>
  <c r="F6" i="1"/>
  <c r="F7" i="1"/>
  <c r="D7" i="1"/>
  <c r="H8" i="1"/>
  <c r="C8" i="1"/>
  <c r="E8" i="1"/>
  <c r="B8" i="1"/>
  <c r="B26" i="5" l="1"/>
  <c r="F25" i="5" s="1"/>
  <c r="C26" i="5"/>
  <c r="F26" i="5" s="1"/>
  <c r="G6" i="1"/>
  <c r="L19" i="6"/>
  <c r="O19" i="6"/>
  <c r="M29" i="6"/>
  <c r="C26" i="4"/>
  <c r="F26" i="4" s="1"/>
  <c r="B26" i="4"/>
  <c r="F25" i="4" s="1"/>
  <c r="D8" i="1"/>
  <c r="N8" i="1" s="1"/>
  <c r="G7" i="1"/>
  <c r="H45" i="1"/>
  <c r="H21" i="1"/>
  <c r="A24" i="6"/>
  <c r="L24" i="6" s="1"/>
  <c r="A29" i="6"/>
  <c r="L29" i="6" s="1"/>
  <c r="E45" i="1"/>
  <c r="J45" i="1"/>
  <c r="E21" i="1"/>
  <c r="F8" i="1"/>
  <c r="C7" i="10"/>
  <c r="E7" i="10"/>
  <c r="F11" i="10"/>
  <c r="C9" i="10"/>
  <c r="C8" i="10"/>
  <c r="E8" i="10"/>
  <c r="G8" i="1" l="1"/>
  <c r="C11" i="10"/>
  <c r="E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st3121</author>
  </authors>
  <commentList>
    <comment ref="F8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非資金取引
賞与等引当金繰入額
退職手当引当金繰入額
減価償却費
徴収不能引当金繰入額
資産除売却損
退職積立超過額の増減分　他</t>
        </r>
      </text>
    </comment>
  </commentList>
</comments>
</file>

<file path=xl/sharedStrings.xml><?xml version="1.0" encoding="utf-8"?>
<sst xmlns="http://schemas.openxmlformats.org/spreadsheetml/2006/main" count="883" uniqueCount="612">
  <si>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</si>
  <si>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</si>
  <si>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</si>
  <si>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</si>
  <si>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</si>
  <si>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</si>
  <si>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</si>
  <si>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</si>
  <si>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</si>
  <si>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</si>
  <si>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</si>
  <si>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</si>
  <si>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</si>
  <si>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</si>
  <si>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</si>
  <si>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</si>
  <si>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</si>
  <si>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</si>
  <si>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</si>
  <si>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</si>
  <si>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</si>
  <si>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</si>
  <si>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</si>
  <si>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</si>
  <si>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合計_x000D_
(貸借対照表計上額)</t>
  </si>
  <si>
    <t>その他</t>
  </si>
  <si>
    <t>土地</t>
  </si>
  <si>
    <t>有価証券</t>
  </si>
  <si>
    <t>現金預金</t>
  </si>
  <si>
    <t>種類</t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</si>
  <si>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</si>
  <si>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</si>
  <si>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</si>
  <si>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</si>
  <si>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</si>
  <si>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</si>
  <si>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小計</t>
  </si>
  <si>
    <t>【未収金】</t>
  </si>
  <si>
    <t>【貸付金】</t>
  </si>
  <si>
    <t>徴収不能引当金計上額</t>
  </si>
  <si>
    <t>　合計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</si>
  <si>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</si>
  <si>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</si>
  <si>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</si>
  <si>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</si>
  <si>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</si>
  <si>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</si>
  <si>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</si>
  <si>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</si>
  <si>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</si>
  <si>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</si>
  <si>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</si>
  <si>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</si>
  <si>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</si>
  <si>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</si>
  <si>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</si>
  <si>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</si>
  <si>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</si>
  <si>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</si>
  <si>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</si>
  <si>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</si>
  <si>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</si>
  <si>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</si>
  <si>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</si>
  <si>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</si>
  <si>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</si>
  <si>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契約条項の概要</t>
  </si>
  <si>
    <t>目的使用</t>
  </si>
  <si>
    <t>本年度末残高</t>
  </si>
  <si>
    <t>本年度減少額</t>
  </si>
  <si>
    <t>本年度増加額</t>
  </si>
  <si>
    <t>前年度末残高</t>
  </si>
  <si>
    <t>区分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</si>
  <si>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</si>
  <si>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</si>
  <si>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</si>
  <si>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</si>
  <si>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</si>
  <si>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</si>
  <si>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</si>
  <si>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経常的_x000D_
補助金</t>
  </si>
  <si>
    <t>資本的_x000D_
補助金</t>
  </si>
  <si>
    <t>国県等補助金</t>
  </si>
  <si>
    <t>税収等</t>
  </si>
  <si>
    <t>財源の内容</t>
  </si>
  <si>
    <t>会計</t>
  </si>
  <si>
    <t>年度</t>
    <phoneticPr fontId="3"/>
  </si>
  <si>
    <t>（単位：円）</t>
  </si>
  <si>
    <t>内訳</t>
  </si>
  <si>
    <t>地方債等</t>
  </si>
  <si>
    <t>純行政コスト</t>
  </si>
  <si>
    <t>有形固定資産等の増加</t>
  </si>
  <si>
    <t>貸付金・基金等の増加</t>
  </si>
  <si>
    <t>(単位：円)</t>
    <rPh sb="4" eb="5">
      <t>エン</t>
    </rPh>
    <phoneticPr fontId="3"/>
  </si>
  <si>
    <t>(単位：円)</t>
    <rPh sb="4" eb="5">
      <t>エン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</si>
  <si>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7"/>
  </si>
  <si>
    <t>附属明細書</t>
    <rPh sb="0" eb="2">
      <t>フゾク</t>
    </rPh>
    <rPh sb="2" eb="5">
      <t>メイサイショ</t>
    </rPh>
    <phoneticPr fontId="7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</si>
  <si>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7"/>
  </si>
  <si>
    <t>（１）資産項目の明細</t>
    <rPh sb="3" eb="5">
      <t>シサン</t>
    </rPh>
    <rPh sb="5" eb="7">
      <t>コウモク</t>
    </rPh>
    <rPh sb="8" eb="10">
      <t>メイサイ</t>
    </rPh>
    <phoneticPr fontId="7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</si>
  <si>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7"/>
  </si>
  <si>
    <t>区分</t>
    <rPh sb="0" eb="2">
      <t>クブン</t>
    </rPh>
    <phoneticPr fontId="7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</si>
  <si>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13"/>
  </si>
  <si>
    <t xml:space="preserve">
本年度減少額
（C）</t>
    <rPh sb="1" eb="4">
      <t>ホンネンド</t>
    </rPh>
    <rPh sb="4" eb="7">
      <t>ゲンショウガク</t>
    </rPh>
    <phoneticPr fontId="1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</si>
  <si>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13"/>
  </si>
  <si>
    <t xml:space="preserve">
本年度償却額
（F)</t>
    <rPh sb="1" eb="4">
      <t>ホンネンド</t>
    </rPh>
    <rPh sb="4" eb="7">
      <t>ショウキャクガク</t>
    </rPh>
    <phoneticPr fontId="1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</si>
  <si>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7"/>
  </si>
  <si>
    <t xml:space="preserve"> 事業用資産</t>
    <rPh sb="1" eb="4">
      <t>ジギョウヨウ</t>
    </rPh>
    <rPh sb="4" eb="6">
      <t>シサン</t>
    </rPh>
    <phoneticPr fontId="7"/>
  </si>
  <si>
    <t>　  土地</t>
    <rPh sb="3" eb="5">
      <t>トチ</t>
    </rPh>
    <phoneticPr fontId="13"/>
  </si>
  <si>
    <t>　　立木竹</t>
    <rPh sb="2" eb="4">
      <t>タチキ</t>
    </rPh>
    <rPh sb="4" eb="5">
      <t>タケ</t>
    </rPh>
    <phoneticPr fontId="7"/>
  </si>
  <si>
    <t>　　建物</t>
    <rPh sb="2" eb="4">
      <t>タテモノ</t>
    </rPh>
    <phoneticPr fontId="13"/>
  </si>
  <si>
    <t>　　工作物</t>
    <rPh sb="2" eb="5">
      <t>コウサクブツ</t>
    </rPh>
    <phoneticPr fontId="13"/>
  </si>
  <si>
    <t>　　船舶</t>
    <rPh sb="2" eb="4">
      <t>センパク</t>
    </rPh>
    <phoneticPr fontId="7"/>
  </si>
  <si>
    <t>　　浮標等</t>
    <rPh sb="2" eb="4">
      <t>フヒョウ</t>
    </rPh>
    <rPh sb="4" eb="5">
      <t>ナド</t>
    </rPh>
    <phoneticPr fontId="7"/>
  </si>
  <si>
    <t>　　航空機</t>
    <rPh sb="2" eb="5">
      <t>コウクウキ</t>
    </rPh>
    <phoneticPr fontId="7"/>
  </si>
  <si>
    <t>　　その他</t>
    <rPh sb="4" eb="5">
      <t>タ</t>
    </rPh>
    <phoneticPr fontId="13"/>
  </si>
  <si>
    <t>　　建設仮勘定</t>
    <rPh sb="2" eb="4">
      <t>ケンセツ</t>
    </rPh>
    <rPh sb="4" eb="7">
      <t>カリカンジョウ</t>
    </rPh>
    <phoneticPr fontId="7"/>
  </si>
  <si>
    <t xml:space="preserve"> インフラ資産</t>
    <rPh sb="5" eb="7">
      <t>シサン</t>
    </rPh>
    <phoneticPr fontId="7"/>
  </si>
  <si>
    <t>　　土地</t>
    <rPh sb="2" eb="4">
      <t>トチ</t>
    </rPh>
    <phoneticPr fontId="13"/>
  </si>
  <si>
    <t>　　建物</t>
    <rPh sb="2" eb="4">
      <t>タテモノ</t>
    </rPh>
    <phoneticPr fontId="7"/>
  </si>
  <si>
    <t xml:space="preserve"> 物品</t>
    <rPh sb="1" eb="3">
      <t>ブッピン</t>
    </rPh>
    <phoneticPr fontId="13"/>
  </si>
  <si>
    <t>合計</t>
    <rPh sb="0" eb="2">
      <t>ゴウケイ</t>
    </rPh>
    <phoneticPr fontId="1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</si>
  <si>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7"/>
  </si>
  <si>
    <t>生活インフラ・
国土保全</t>
    <rPh sb="0" eb="2">
      <t>セイカツ</t>
    </rPh>
    <rPh sb="8" eb="10">
      <t>コクド</t>
    </rPh>
    <rPh sb="10" eb="12">
      <t>ホゼン</t>
    </rPh>
    <phoneticPr fontId="13"/>
  </si>
  <si>
    <t>教育</t>
    <rPh sb="0" eb="2">
      <t>キョウイク</t>
    </rPh>
    <phoneticPr fontId="7"/>
  </si>
  <si>
    <t>福祉</t>
    <rPh sb="0" eb="2">
      <t>フクシ</t>
    </rPh>
    <phoneticPr fontId="7"/>
  </si>
  <si>
    <t>環境衛生</t>
    <rPh sb="0" eb="2">
      <t>カンキョウ</t>
    </rPh>
    <rPh sb="2" eb="4">
      <t>エイセイ</t>
    </rPh>
    <phoneticPr fontId="7"/>
  </si>
  <si>
    <t>産業振興</t>
    <rPh sb="0" eb="2">
      <t>サンギョウ</t>
    </rPh>
    <rPh sb="2" eb="4">
      <t>シンコウ</t>
    </rPh>
    <phoneticPr fontId="7"/>
  </si>
  <si>
    <t>消防</t>
    <rPh sb="0" eb="2">
      <t>ショウボウ</t>
    </rPh>
    <phoneticPr fontId="7"/>
  </si>
  <si>
    <t>総務</t>
    <rPh sb="0" eb="2">
      <t>ソウム</t>
    </rPh>
    <phoneticPr fontId="7"/>
  </si>
  <si>
    <t>合計</t>
    <rPh sb="0" eb="2">
      <t>ゴウケイ</t>
    </rPh>
    <phoneticPr fontId="7"/>
  </si>
  <si>
    <t>③投資及び出資金の明細</t>
    <phoneticPr fontId="3"/>
  </si>
  <si>
    <t>④基金の明細</t>
    <phoneticPr fontId="3"/>
  </si>
  <si>
    <t>⑤貸付金の明細</t>
    <phoneticPr fontId="3"/>
  </si>
  <si>
    <t>⑥長期延滞債権の明細</t>
    <phoneticPr fontId="3"/>
  </si>
  <si>
    <t>⑦未収金の明細</t>
    <phoneticPr fontId="3"/>
  </si>
  <si>
    <t>（2）負債項目の明細</t>
    <rPh sb="3" eb="5">
      <t>フサイ</t>
    </rPh>
    <rPh sb="5" eb="7">
      <t>コウモク</t>
    </rPh>
    <rPh sb="8" eb="10">
      <t>メイサイ</t>
    </rPh>
    <phoneticPr fontId="7"/>
  </si>
  <si>
    <t>⑤引当金の明細</t>
    <phoneticPr fontId="3"/>
  </si>
  <si>
    <t>（1）補助金等の明細</t>
    <phoneticPr fontId="3"/>
  </si>
  <si>
    <t>(1)財源の明細</t>
    <phoneticPr fontId="3"/>
  </si>
  <si>
    <t>（２）財源情報の明細</t>
    <phoneticPr fontId="3"/>
  </si>
  <si>
    <t>（１）資金の明細</t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</si>
  <si>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</si>
  <si>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</si>
  <si>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7"/>
  </si>
  <si>
    <t>NW税収等</t>
    <rPh sb="2" eb="4">
      <t>ゼイシュウ</t>
    </rPh>
    <rPh sb="4" eb="5">
      <t>トウ</t>
    </rPh>
    <phoneticPr fontId="3"/>
  </si>
  <si>
    <t>要求払預金</t>
    <rPh sb="0" eb="3">
      <t>ヨウキュウバラ</t>
    </rPh>
    <rPh sb="3" eb="5">
      <t>ヨキン</t>
    </rPh>
    <phoneticPr fontId="3"/>
  </si>
  <si>
    <t>Ver.1</t>
    <phoneticPr fontId="3"/>
  </si>
  <si>
    <t>自治体・会計名</t>
    <rPh sb="4" eb="6">
      <t>カイケイ</t>
    </rPh>
    <rPh sb="6" eb="7">
      <t>メイ</t>
    </rPh>
    <phoneticPr fontId="3"/>
  </si>
  <si>
    <t>検算</t>
    <rPh sb="0" eb="2">
      <t>ケンザン</t>
    </rPh>
    <phoneticPr fontId="3"/>
  </si>
  <si>
    <t>自治体名、団体名を各シートに追加しました。</t>
    <rPh sb="0" eb="3">
      <t>ジチタイ</t>
    </rPh>
    <rPh sb="3" eb="4">
      <t>メイ</t>
    </rPh>
    <rPh sb="5" eb="8">
      <t>ダンタイメイ</t>
    </rPh>
    <rPh sb="9" eb="10">
      <t>カク</t>
    </rPh>
    <rPh sb="14" eb="16">
      <t>ツイカ</t>
    </rPh>
    <phoneticPr fontId="3"/>
  </si>
  <si>
    <t>固定資産台帳貼り付けシートを追加しました。</t>
    <rPh sb="0" eb="2">
      <t>コテイ</t>
    </rPh>
    <rPh sb="2" eb="4">
      <t>シサン</t>
    </rPh>
    <rPh sb="4" eb="6">
      <t>ダイチョウ</t>
    </rPh>
    <rPh sb="6" eb="7">
      <t>ハ</t>
    </rPh>
    <rPh sb="8" eb="9">
      <t>ツ</t>
    </rPh>
    <rPh sb="14" eb="16">
      <t>ツイカ</t>
    </rPh>
    <phoneticPr fontId="3"/>
  </si>
  <si>
    <t>－</t>
  </si>
  <si>
    <t>該当なし</t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</si>
  <si>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</si>
  <si>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損失補償引当金</t>
    <rPh sb="0" eb="2">
      <t>ソンシツ</t>
    </rPh>
    <rPh sb="2" eb="4">
      <t>ホショウ</t>
    </rPh>
    <rPh sb="4" eb="6">
      <t>ヒキアテ</t>
    </rPh>
    <rPh sb="6" eb="7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</si>
  <si>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</si>
  <si>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PL</t>
    <phoneticPr fontId="3"/>
  </si>
  <si>
    <t>減価償却費</t>
    <phoneticPr fontId="3"/>
  </si>
  <si>
    <t>賞与等引当金繰入額</t>
    <phoneticPr fontId="3"/>
  </si>
  <si>
    <t>退職手当引当金繰入額</t>
    <phoneticPr fontId="3"/>
  </si>
  <si>
    <t>合計</t>
    <rPh sb="0" eb="2">
      <t>ゴウケイ</t>
    </rPh>
    <phoneticPr fontId="3"/>
  </si>
  <si>
    <t>CF</t>
    <phoneticPr fontId="3"/>
  </si>
  <si>
    <t>業務支出</t>
    <rPh sb="0" eb="2">
      <t>ギョウム</t>
    </rPh>
    <rPh sb="2" eb="4">
      <t>シシュツ</t>
    </rPh>
    <phoneticPr fontId="3"/>
  </si>
  <si>
    <t>国県等補助金収入</t>
    <phoneticPr fontId="3"/>
  </si>
  <si>
    <t>使用料及び手数料収入</t>
    <phoneticPr fontId="3"/>
  </si>
  <si>
    <t>その他の収入</t>
    <phoneticPr fontId="3"/>
  </si>
  <si>
    <t>賞与引当金前年度残高</t>
    <rPh sb="0" eb="2">
      <t>ショウヨ</t>
    </rPh>
    <rPh sb="2" eb="4">
      <t>ヒキアテ</t>
    </rPh>
    <rPh sb="4" eb="5">
      <t>キン</t>
    </rPh>
    <rPh sb="5" eb="8">
      <t>ゼンネンド</t>
    </rPh>
    <rPh sb="8" eb="10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</si>
  <si>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1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</si>
  <si>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13"/>
  </si>
  <si>
    <t>Ver.19.1</t>
    <phoneticPr fontId="3"/>
  </si>
  <si>
    <t>印刷余白の設定</t>
    <rPh sb="0" eb="2">
      <t>インサツ</t>
    </rPh>
    <rPh sb="2" eb="4">
      <t>ヨハク</t>
    </rPh>
    <rPh sb="5" eb="7">
      <t>セッテイ</t>
    </rPh>
    <phoneticPr fontId="3"/>
  </si>
  <si>
    <t>①地方債（借入先別）の明細</t>
    <phoneticPr fontId="3"/>
  </si>
  <si>
    <t>地方債残高</t>
    <phoneticPr fontId="3"/>
  </si>
  <si>
    <t>③地方債（返済期間別）の明細</t>
    <phoneticPr fontId="3"/>
  </si>
  <si>
    <t>②地方債（利率別）の明細</t>
    <phoneticPr fontId="3"/>
  </si>
  <si>
    <t>特定の契約条項が
付された地方債残高</t>
    <phoneticPr fontId="3"/>
  </si>
  <si>
    <t>※特定の契約条項とは、特定の条件に合致した場合に、支払金利が上昇する場合等をいいます。</t>
    <rPh sb="1" eb="3">
      <t>トクテイ</t>
    </rPh>
    <rPh sb="4" eb="6">
      <t>ケイヤク</t>
    </rPh>
    <rPh sb="6" eb="8">
      <t>ジョウコウ</t>
    </rPh>
    <rPh sb="11" eb="13">
      <t>トクテイ</t>
    </rPh>
    <rPh sb="14" eb="16">
      <t>ジョウケン</t>
    </rPh>
    <rPh sb="17" eb="19">
      <t>ガッチ</t>
    </rPh>
    <rPh sb="21" eb="23">
      <t>バアイ</t>
    </rPh>
    <rPh sb="25" eb="27">
      <t>シハライ</t>
    </rPh>
    <rPh sb="27" eb="29">
      <t>キンリ</t>
    </rPh>
    <rPh sb="30" eb="32">
      <t>ジョウショウ</t>
    </rPh>
    <rPh sb="34" eb="36">
      <t>バアイ</t>
    </rPh>
    <rPh sb="36" eb="37">
      <t>トウ</t>
    </rPh>
    <phoneticPr fontId="3"/>
  </si>
  <si>
    <t>④特定の契約条項が付された地方債の概要</t>
    <rPh sb="6" eb="8">
      <t>ジョウコウ</t>
    </rPh>
    <phoneticPr fontId="3"/>
  </si>
  <si>
    <t>Ver.19.2</t>
  </si>
  <si>
    <t>地方債の明細の文言を修正</t>
    <rPh sb="0" eb="3">
      <t>チホウサイ</t>
    </rPh>
    <rPh sb="4" eb="6">
      <t>メイサイ</t>
    </rPh>
    <rPh sb="7" eb="9">
      <t>モンゴン</t>
    </rPh>
    <rPh sb="10" eb="12">
      <t>シュウセイ</t>
    </rPh>
    <phoneticPr fontId="3"/>
  </si>
  <si>
    <t>Ver.19.3</t>
  </si>
  <si>
    <t>財源情報の明細_その他の算出根拠を欄外に記載。行・列の調整</t>
    <rPh sb="0" eb="2">
      <t>ザイゲン</t>
    </rPh>
    <rPh sb="2" eb="4">
      <t>ジョウホウ</t>
    </rPh>
    <rPh sb="5" eb="7">
      <t>メイサイ</t>
    </rPh>
    <rPh sb="10" eb="11">
      <t>タ</t>
    </rPh>
    <rPh sb="12" eb="14">
      <t>サンシュツ</t>
    </rPh>
    <rPh sb="14" eb="16">
      <t>コンキョ</t>
    </rPh>
    <rPh sb="17" eb="19">
      <t>ランガイ</t>
    </rPh>
    <rPh sb="20" eb="22">
      <t>キサイ</t>
    </rPh>
    <rPh sb="23" eb="24">
      <t>ギョウ</t>
    </rPh>
    <rPh sb="25" eb="26">
      <t>レツ</t>
    </rPh>
    <rPh sb="27" eb="29">
      <t>チョウセイ</t>
    </rPh>
    <phoneticPr fontId="3"/>
  </si>
  <si>
    <t>国庫支出金</t>
    <rPh sb="0" eb="2">
      <t>コッコ</t>
    </rPh>
    <rPh sb="2" eb="5">
      <t>シシュツキン</t>
    </rPh>
    <phoneticPr fontId="3"/>
  </si>
  <si>
    <t>県支出金</t>
    <rPh sb="0" eb="1">
      <t>ケン</t>
    </rPh>
    <rPh sb="1" eb="4">
      <t>シシュツキン</t>
    </rPh>
    <phoneticPr fontId="3"/>
  </si>
  <si>
    <t>一般会計</t>
    <phoneticPr fontId="3"/>
  </si>
  <si>
    <t>決算統計13表　普通建設事業費　地方債</t>
    <rPh sb="0" eb="2">
      <t>ケッサン</t>
    </rPh>
    <rPh sb="2" eb="4">
      <t>トウケイ</t>
    </rPh>
    <rPh sb="6" eb="7">
      <t>ヒョウ</t>
    </rPh>
    <rPh sb="8" eb="10">
      <t>フツウ</t>
    </rPh>
    <rPh sb="10" eb="12">
      <t>ケンセツ</t>
    </rPh>
    <rPh sb="12" eb="15">
      <t>ジギョウヒ</t>
    </rPh>
    <rPh sb="16" eb="19">
      <t>チホウサイ</t>
    </rPh>
    <phoneticPr fontId="3"/>
  </si>
  <si>
    <t>決算統計13表　普通建設事業費　歳出合計</t>
    <rPh sb="0" eb="2">
      <t>ケッサン</t>
    </rPh>
    <rPh sb="2" eb="4">
      <t>トウケイ</t>
    </rPh>
    <rPh sb="6" eb="7">
      <t>ヒョウ</t>
    </rPh>
    <rPh sb="8" eb="10">
      <t>フツウ</t>
    </rPh>
    <rPh sb="10" eb="12">
      <t>ケンセツ</t>
    </rPh>
    <rPh sb="12" eb="15">
      <t>ジギョウヒ</t>
    </rPh>
    <rPh sb="16" eb="18">
      <t>サイシュツ</t>
    </rPh>
    <rPh sb="18" eb="20">
      <t>ゴウケイ</t>
    </rPh>
    <phoneticPr fontId="3"/>
  </si>
  <si>
    <t>CF投資　公共施設等整備支出</t>
    <rPh sb="2" eb="4">
      <t>トウシ</t>
    </rPh>
    <rPh sb="5" eb="7">
      <t>コウキョウ</t>
    </rPh>
    <rPh sb="7" eb="9">
      <t>シセツ</t>
    </rPh>
    <rPh sb="9" eb="10">
      <t>トウ</t>
    </rPh>
    <rPh sb="10" eb="12">
      <t>セイビ</t>
    </rPh>
    <rPh sb="12" eb="14">
      <t>シシュツ</t>
    </rPh>
    <phoneticPr fontId="3"/>
  </si>
  <si>
    <t>PL</t>
  </si>
  <si>
    <t>投資損失引当金繰入額</t>
  </si>
  <si>
    <t>損失補償等引当金繰入額</t>
  </si>
  <si>
    <t>PLその他業務費用のうち不納欠損費用計上額</t>
    <rPh sb="4" eb="5">
      <t>タ</t>
    </rPh>
    <rPh sb="5" eb="7">
      <t>ギョウム</t>
    </rPh>
    <rPh sb="7" eb="9">
      <t>ヒヨウ</t>
    </rPh>
    <rPh sb="12" eb="14">
      <t>フノウ</t>
    </rPh>
    <rPh sb="14" eb="16">
      <t>ケッソン</t>
    </rPh>
    <rPh sb="16" eb="18">
      <t>ヒヨウ</t>
    </rPh>
    <rPh sb="18" eb="20">
      <t>ケイジョウ</t>
    </rPh>
    <rPh sb="20" eb="21">
      <t>ガク</t>
    </rPh>
    <phoneticPr fontId="3"/>
  </si>
  <si>
    <t>PLその他業務費用のうち棚卸資産原価</t>
    <rPh sb="4" eb="5">
      <t>タ</t>
    </rPh>
    <rPh sb="5" eb="7">
      <t>ギョウム</t>
    </rPh>
    <rPh sb="7" eb="9">
      <t>ヒヨウ</t>
    </rPh>
    <rPh sb="12" eb="14">
      <t>タナオロシ</t>
    </rPh>
    <rPh sb="14" eb="16">
      <t>シサン</t>
    </rPh>
    <rPh sb="16" eb="18">
      <t>ゲンカ</t>
    </rPh>
    <phoneticPr fontId="3"/>
  </si>
  <si>
    <t>臨時支出</t>
    <rPh sb="0" eb="2">
      <t>リンジ</t>
    </rPh>
    <rPh sb="2" eb="4">
      <t>シシュツ</t>
    </rPh>
    <phoneticPr fontId="3"/>
  </si>
  <si>
    <t>PL補助金等-CF補助金等支出</t>
    <rPh sb="2" eb="5">
      <t>ホジョキン</t>
    </rPh>
    <rPh sb="5" eb="6">
      <t>トウ</t>
    </rPh>
    <phoneticPr fontId="1"/>
  </si>
  <si>
    <t>過年度支出建設仮勘定の費用振替</t>
    <rPh sb="0" eb="3">
      <t>カネンド</t>
    </rPh>
    <rPh sb="3" eb="5">
      <t>シシュツ</t>
    </rPh>
    <rPh sb="5" eb="7">
      <t>ケンセツ</t>
    </rPh>
    <rPh sb="7" eb="10">
      <t>カリカンジョウ</t>
    </rPh>
    <rPh sb="11" eb="13">
      <t>ヒヨウ</t>
    </rPh>
    <rPh sb="13" eb="15">
      <t>フリカエ</t>
    </rPh>
    <phoneticPr fontId="3"/>
  </si>
  <si>
    <t>CF業務収入（使用料及び手数料）-PL経常収益（使用料及び手数料）</t>
    <rPh sb="19" eb="21">
      <t>ケイジョウ</t>
    </rPh>
    <rPh sb="21" eb="23">
      <t>シュウエキ</t>
    </rPh>
    <rPh sb="24" eb="27">
      <t>シヨウリョウ</t>
    </rPh>
    <rPh sb="27" eb="28">
      <t>オヨ</t>
    </rPh>
    <rPh sb="29" eb="32">
      <t>テスウリョウ</t>
    </rPh>
    <phoneticPr fontId="4"/>
  </si>
  <si>
    <t>臨時収入</t>
    <rPh sb="0" eb="2">
      <t>リンジ</t>
    </rPh>
    <rPh sb="2" eb="4">
      <t>シュウニュウ</t>
    </rPh>
    <phoneticPr fontId="3"/>
  </si>
  <si>
    <t>CF業務収入（その他）-PL経常収益（その他）</t>
    <rPh sb="14" eb="16">
      <t>ケイジョウ</t>
    </rPh>
    <rPh sb="16" eb="18">
      <t>シュウエキ</t>
    </rPh>
    <rPh sb="21" eb="22">
      <t>タ</t>
    </rPh>
    <phoneticPr fontId="4"/>
  </si>
  <si>
    <t>資産売却益</t>
    <rPh sb="0" eb="2">
      <t>シサン</t>
    </rPh>
    <rPh sb="2" eb="5">
      <t>バイキャクエキ</t>
    </rPh>
    <phoneticPr fontId="3"/>
  </si>
  <si>
    <t>純行政コスト_地方債</t>
    <rPh sb="0" eb="1">
      <t>ジュン</t>
    </rPh>
    <rPh sb="1" eb="3">
      <t>ギョウセイ</t>
    </rPh>
    <rPh sb="7" eb="10">
      <t>チホウサイ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</si>
  <si>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</si>
  <si>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徴収不能引当金繰入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phoneticPr fontId="3"/>
  </si>
  <si>
    <t>臨時損失その他</t>
    <rPh sb="0" eb="2">
      <t>リンジ</t>
    </rPh>
    <rPh sb="2" eb="4">
      <t>ソンシツ</t>
    </rPh>
    <rPh sb="6" eb="7">
      <t>タ</t>
    </rPh>
    <phoneticPr fontId="3"/>
  </si>
  <si>
    <t>【純行政コスト_その他内訳】</t>
    <rPh sb="1" eb="2">
      <t>ジュン</t>
    </rPh>
    <rPh sb="2" eb="4">
      <t>ギョウセイ</t>
    </rPh>
    <rPh sb="10" eb="11">
      <t>タ</t>
    </rPh>
    <rPh sb="11" eb="13">
      <t>ウチワケ</t>
    </rPh>
    <phoneticPr fontId="3"/>
  </si>
  <si>
    <t>その他非資金取引</t>
    <rPh sb="2" eb="3">
      <t>タ</t>
    </rPh>
    <rPh sb="3" eb="4">
      <t>ヒ</t>
    </rPh>
    <rPh sb="4" eb="6">
      <t>シキン</t>
    </rPh>
    <rPh sb="6" eb="8">
      <t>トリヒキ</t>
    </rPh>
    <phoneticPr fontId="3"/>
  </si>
  <si>
    <t>【検証】</t>
    <rPh sb="1" eb="3">
      <t>ケンショウ</t>
    </rPh>
    <phoneticPr fontId="3"/>
  </si>
  <si>
    <t>臨時利益その他</t>
    <rPh sb="0" eb="2">
      <t>リンジ</t>
    </rPh>
    <rPh sb="2" eb="4">
      <t>リエキ</t>
    </rPh>
    <rPh sb="6" eb="7">
      <t>タ</t>
    </rPh>
    <phoneticPr fontId="3"/>
  </si>
  <si>
    <t>検収調書　6公債費　借換債</t>
    <rPh sb="0" eb="4">
      <t>ケンシュウチョウショ</t>
    </rPh>
    <rPh sb="6" eb="9">
      <t>コウサイヒ</t>
    </rPh>
    <rPh sb="10" eb="13">
      <t>カリカエサイ</t>
    </rPh>
    <phoneticPr fontId="3"/>
  </si>
  <si>
    <t>Ver.19.4</t>
  </si>
  <si>
    <t>元号更新</t>
    <rPh sb="0" eb="2">
      <t>ゲンゴウ</t>
    </rPh>
    <rPh sb="2" eb="4">
      <t>コウシン</t>
    </rPh>
    <phoneticPr fontId="3"/>
  </si>
  <si>
    <t>PL補助金等</t>
    <rPh sb="2" eb="5">
      <t>ホジョキン</t>
    </rPh>
    <rPh sb="5" eb="6">
      <t>トウ</t>
    </rPh>
    <phoneticPr fontId="3"/>
  </si>
  <si>
    <t>BS地方債流動</t>
    <rPh sb="2" eb="4">
      <t>チホウ</t>
    </rPh>
    <rPh sb="4" eb="5">
      <t>サイ</t>
    </rPh>
    <rPh sb="5" eb="7">
      <t>リュウドウ</t>
    </rPh>
    <phoneticPr fontId="3"/>
  </si>
  <si>
    <t>BS未収金</t>
    <rPh sb="2" eb="5">
      <t>ミシュウキン</t>
    </rPh>
    <phoneticPr fontId="3"/>
  </si>
  <si>
    <t>BS徴収不能引当金</t>
    <rPh sb="2" eb="4">
      <t>チョウシュウ</t>
    </rPh>
    <rPh sb="4" eb="6">
      <t>フノウ</t>
    </rPh>
    <rPh sb="6" eb="9">
      <t>ヒキアテキン</t>
    </rPh>
    <phoneticPr fontId="3"/>
  </si>
  <si>
    <t>BS長期延滞債権</t>
    <rPh sb="2" eb="4">
      <t>チョウキ</t>
    </rPh>
    <rPh sb="4" eb="8">
      <t>エンタイサイケン</t>
    </rPh>
    <phoneticPr fontId="3"/>
  </si>
  <si>
    <t>BS長期貸付金</t>
    <rPh sb="2" eb="4">
      <t>チョウキ</t>
    </rPh>
    <rPh sb="4" eb="6">
      <t>カシツケ</t>
    </rPh>
    <rPh sb="6" eb="7">
      <t>キン</t>
    </rPh>
    <phoneticPr fontId="3"/>
  </si>
  <si>
    <t>BS短期貸付金</t>
    <rPh sb="2" eb="6">
      <t>タンキカシツケ</t>
    </rPh>
    <rPh sb="6" eb="7">
      <t>キン</t>
    </rPh>
    <phoneticPr fontId="3"/>
  </si>
  <si>
    <t>BSその他</t>
    <rPh sb="4" eb="5">
      <t>タ</t>
    </rPh>
    <phoneticPr fontId="3"/>
  </si>
  <si>
    <t>BS出資金</t>
    <rPh sb="2" eb="5">
      <t>シュッシキン</t>
    </rPh>
    <phoneticPr fontId="3"/>
  </si>
  <si>
    <t>BS有価証券</t>
    <rPh sb="2" eb="4">
      <t>ユウカ</t>
    </rPh>
    <rPh sb="4" eb="6">
      <t>ショウケン</t>
    </rPh>
    <phoneticPr fontId="3"/>
  </si>
  <si>
    <t>公営企業出資金</t>
    <rPh sb="0" eb="4">
      <t>コウエイキギョウ</t>
    </rPh>
    <rPh sb="4" eb="7">
      <t>シュッシキン</t>
    </rPh>
    <phoneticPr fontId="3"/>
  </si>
  <si>
    <t>BS投資損失引当金</t>
    <rPh sb="2" eb="4">
      <t>トウシ</t>
    </rPh>
    <rPh sb="4" eb="6">
      <t>ソンシツ</t>
    </rPh>
    <rPh sb="6" eb="8">
      <t>ヒキアテ</t>
    </rPh>
    <rPh sb="8" eb="9">
      <t>キン</t>
    </rPh>
    <phoneticPr fontId="3"/>
  </si>
  <si>
    <t>寄託金</t>
    <rPh sb="0" eb="3">
      <t>キタクキン</t>
    </rPh>
    <phoneticPr fontId="3"/>
  </si>
  <si>
    <t>茨城県信用保証協会損失補償寄託金</t>
    <rPh sb="0" eb="3">
      <t>イバラキケン</t>
    </rPh>
    <rPh sb="3" eb="5">
      <t>シンヨウ</t>
    </rPh>
    <rPh sb="5" eb="7">
      <t>ホショウ</t>
    </rPh>
    <rPh sb="7" eb="9">
      <t>キョウカイ</t>
    </rPh>
    <rPh sb="9" eb="11">
      <t>ソンシツ</t>
    </rPh>
    <rPh sb="11" eb="13">
      <t>ホショウ</t>
    </rPh>
    <rPh sb="13" eb="16">
      <t>キタクキン</t>
    </rPh>
    <phoneticPr fontId="5"/>
  </si>
  <si>
    <t>BS退職手当引当金</t>
    <rPh sb="2" eb="9">
      <t>タイショクテアテヒキアテキン</t>
    </rPh>
    <phoneticPr fontId="3"/>
  </si>
  <si>
    <t>BS損失補償引当金</t>
    <rPh sb="2" eb="4">
      <t>ソンシツ</t>
    </rPh>
    <rPh sb="4" eb="6">
      <t>ホショウ</t>
    </rPh>
    <rPh sb="6" eb="9">
      <t>ヒキアテキン</t>
    </rPh>
    <phoneticPr fontId="3"/>
  </si>
  <si>
    <t>BS賞与等引当金</t>
    <rPh sb="2" eb="4">
      <t>ショウヨ</t>
    </rPh>
    <rPh sb="4" eb="5">
      <t>トウ</t>
    </rPh>
    <rPh sb="5" eb="8">
      <t>ヒキアテキン</t>
    </rPh>
    <phoneticPr fontId="3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</si>
  <si>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</si>
  <si>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</si>
  <si>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</si>
  <si>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</si>
  <si>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</si>
  <si>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</si>
  <si>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</si>
  <si>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地方特例交付金</t>
  </si>
  <si>
    <t>地方交付税</t>
  </si>
  <si>
    <t>交通安全対策特別交付金</t>
  </si>
  <si>
    <t>分担金の及び負担金</t>
    <rPh sb="0" eb="3">
      <t>ブンタンキン</t>
    </rPh>
    <rPh sb="4" eb="5">
      <t>オヨ</t>
    </rPh>
    <rPh sb="6" eb="9">
      <t>フタンキン</t>
    </rPh>
    <phoneticPr fontId="5"/>
  </si>
  <si>
    <t>寄附金</t>
    <rPh sb="0" eb="3">
      <t>キフキン</t>
    </rPh>
    <phoneticPr fontId="5"/>
  </si>
  <si>
    <t>環境性能割交付金</t>
    <rPh sb="0" eb="4">
      <t>カンキョウセイノウ</t>
    </rPh>
    <rPh sb="4" eb="5">
      <t>ワリ</t>
    </rPh>
    <rPh sb="5" eb="8">
      <t>コウフキン</t>
    </rPh>
    <phoneticPr fontId="3"/>
  </si>
  <si>
    <t>CF補助金収入（投資）</t>
    <rPh sb="2" eb="5">
      <t>ホジョキン</t>
    </rPh>
    <rPh sb="5" eb="7">
      <t>シュウニュウ</t>
    </rPh>
    <rPh sb="8" eb="10">
      <t>トウシ</t>
    </rPh>
    <phoneticPr fontId="3"/>
  </si>
  <si>
    <t>取得価額</t>
    <rPh sb="0" eb="4">
      <t>シュトクカガク</t>
    </rPh>
    <phoneticPr fontId="3"/>
  </si>
  <si>
    <t>減価償却累計額</t>
    <rPh sb="0" eb="7">
      <t>ゲンカショウキャクルイケイガク</t>
    </rPh>
    <phoneticPr fontId="3"/>
  </si>
  <si>
    <t>年度末残高</t>
    <rPh sb="0" eb="5">
      <t>ネンドマツザンダカ</t>
    </rPh>
    <phoneticPr fontId="3"/>
  </si>
  <si>
    <t>本年度償却額</t>
    <rPh sb="0" eb="6">
      <t>ホンネンドショウキャクガク</t>
    </rPh>
    <phoneticPr fontId="3"/>
  </si>
  <si>
    <t>無形固定資産減価償却費</t>
    <rPh sb="0" eb="11">
      <t>ムケイコテイシサンゲンカショウキャクヒ</t>
    </rPh>
    <phoneticPr fontId="3"/>
  </si>
  <si>
    <t>PL減価償却費</t>
    <rPh sb="2" eb="7">
      <t>ゲンカショウキャクヒ</t>
    </rPh>
    <phoneticPr fontId="3"/>
  </si>
  <si>
    <t>決算額</t>
    <rPh sb="0" eb="3">
      <t>ケッサンガク</t>
    </rPh>
    <phoneticPr fontId="3"/>
  </si>
  <si>
    <t>未収調整</t>
    <rPh sb="0" eb="4">
      <t>ミシュウチョウセイ</t>
    </rPh>
    <phoneticPr fontId="3"/>
  </si>
  <si>
    <t>笠間市水道事業会計</t>
    <rPh sb="0" eb="2">
      <t>カサマ</t>
    </rPh>
    <rPh sb="2" eb="3">
      <t>シ</t>
    </rPh>
    <rPh sb="3" eb="5">
      <t>スイドウ</t>
    </rPh>
    <rPh sb="5" eb="7">
      <t>ジギョウ</t>
    </rPh>
    <rPh sb="7" eb="9">
      <t>カイケイ</t>
    </rPh>
    <phoneticPr fontId="32"/>
  </si>
  <si>
    <t>笠間市公共下水道事業会計</t>
    <rPh sb="0" eb="3">
      <t>カサマシ</t>
    </rPh>
    <rPh sb="3" eb="5">
      <t>コウキョウ</t>
    </rPh>
    <rPh sb="5" eb="7">
      <t>ゲスイ</t>
    </rPh>
    <rPh sb="7" eb="8">
      <t>ドウ</t>
    </rPh>
    <rPh sb="8" eb="10">
      <t>ジギョウ</t>
    </rPh>
    <rPh sb="10" eb="12">
      <t>カイケイ</t>
    </rPh>
    <phoneticPr fontId="33"/>
  </si>
  <si>
    <t>笠間市病院事業会計</t>
    <rPh sb="0" eb="2">
      <t>カサマ</t>
    </rPh>
    <rPh sb="2" eb="3">
      <t>シ</t>
    </rPh>
    <rPh sb="3" eb="5">
      <t>ビョウイン</t>
    </rPh>
    <rPh sb="5" eb="7">
      <t>ジギョウ</t>
    </rPh>
    <rPh sb="7" eb="9">
      <t>カイケイ</t>
    </rPh>
    <phoneticPr fontId="32"/>
  </si>
  <si>
    <t>笠間工芸の丘株式会社</t>
  </si>
  <si>
    <t>一般財団法人 笠間市開発公社</t>
    <rPh sb="0" eb="2">
      <t>イッパン</t>
    </rPh>
    <rPh sb="2" eb="6">
      <t>ザイダンホウジン</t>
    </rPh>
    <rPh sb="7" eb="10">
      <t>カサマシ</t>
    </rPh>
    <rPh sb="10" eb="12">
      <t>カイハツ</t>
    </rPh>
    <rPh sb="12" eb="14">
      <t>コウシャ</t>
    </rPh>
    <phoneticPr fontId="32"/>
  </si>
  <si>
    <t>一般財団法人 笠間市農業公社</t>
    <rPh sb="7" eb="10">
      <t>カサマシ</t>
    </rPh>
    <rPh sb="10" eb="12">
      <t>ノウギョウ</t>
    </rPh>
    <rPh sb="12" eb="14">
      <t>コウシャ</t>
    </rPh>
    <phoneticPr fontId="32"/>
  </si>
  <si>
    <t>株式会社　道の駅笠間</t>
    <rPh sb="0" eb="4">
      <t>カブシキガイシャ</t>
    </rPh>
    <rPh sb="5" eb="6">
      <t>ミチ</t>
    </rPh>
    <rPh sb="7" eb="8">
      <t>エキ</t>
    </rPh>
    <rPh sb="8" eb="10">
      <t>カサマ</t>
    </rPh>
    <phoneticPr fontId="6"/>
  </si>
  <si>
    <t>笠間商業開発株式会社</t>
  </si>
  <si>
    <t>茨城計算センター</t>
  </si>
  <si>
    <t>茨城県環境保全事業団</t>
    <rPh sb="0" eb="2">
      <t>イバラキ</t>
    </rPh>
    <rPh sb="2" eb="3">
      <t>ケン</t>
    </rPh>
    <rPh sb="3" eb="5">
      <t>カンキョウ</t>
    </rPh>
    <rPh sb="5" eb="7">
      <t>ホゼン</t>
    </rPh>
    <rPh sb="7" eb="10">
      <t>ジギョウダン</t>
    </rPh>
    <phoneticPr fontId="32"/>
  </si>
  <si>
    <t>茨城県信用保証協会</t>
  </si>
  <si>
    <t>いばらき腎バンク</t>
    <rPh sb="4" eb="5">
      <t>ジン</t>
    </rPh>
    <phoneticPr fontId="32"/>
  </si>
  <si>
    <t>茨城県暴力追放推進センター</t>
    <rPh sb="3" eb="5">
      <t>ボウリョク</t>
    </rPh>
    <rPh sb="5" eb="7">
      <t>ツイホウ</t>
    </rPh>
    <rPh sb="7" eb="9">
      <t>スイシン</t>
    </rPh>
    <phoneticPr fontId="32"/>
  </si>
  <si>
    <t>茨城県国際交流協会</t>
    <rPh sb="3" eb="5">
      <t>コクサイ</t>
    </rPh>
    <rPh sb="5" eb="7">
      <t>コウリュウ</t>
    </rPh>
    <rPh sb="7" eb="9">
      <t>キョウカイ</t>
    </rPh>
    <phoneticPr fontId="32"/>
  </si>
  <si>
    <t>リバーフロント研究所</t>
    <rPh sb="7" eb="10">
      <t>ケンキュウジョ</t>
    </rPh>
    <phoneticPr fontId="32"/>
  </si>
  <si>
    <t>酪農連合会</t>
    <rPh sb="0" eb="2">
      <t>ラクノウ</t>
    </rPh>
    <rPh sb="2" eb="5">
      <t>レンゴウカイ</t>
    </rPh>
    <phoneticPr fontId="32"/>
  </si>
  <si>
    <t>茨城県消防協会</t>
    <rPh sb="3" eb="5">
      <t>ショウボウ</t>
    </rPh>
    <rPh sb="5" eb="7">
      <t>キョウカイ</t>
    </rPh>
    <phoneticPr fontId="32"/>
  </si>
  <si>
    <t>茨城県建設技術公社</t>
    <rPh sb="3" eb="5">
      <t>ケンセツ</t>
    </rPh>
    <rPh sb="5" eb="7">
      <t>ギジュツ</t>
    </rPh>
    <rPh sb="7" eb="9">
      <t>コウシャ</t>
    </rPh>
    <phoneticPr fontId="32"/>
  </si>
  <si>
    <t>砂防フロンティア整備推進機構</t>
    <rPh sb="0" eb="2">
      <t>サボウ</t>
    </rPh>
    <rPh sb="8" eb="10">
      <t>セイビ</t>
    </rPh>
    <rPh sb="10" eb="12">
      <t>スイシン</t>
    </rPh>
    <rPh sb="12" eb="14">
      <t>キコウ</t>
    </rPh>
    <phoneticPr fontId="32"/>
  </si>
  <si>
    <t>茨城県中小企業振興公社</t>
    <rPh sb="0" eb="3">
      <t>イバラキケン</t>
    </rPh>
    <rPh sb="3" eb="5">
      <t>チュウショウ</t>
    </rPh>
    <rPh sb="5" eb="7">
      <t>キギョウ</t>
    </rPh>
    <rPh sb="7" eb="9">
      <t>シンコウ</t>
    </rPh>
    <rPh sb="9" eb="11">
      <t>コウシャ</t>
    </rPh>
    <phoneticPr fontId="29"/>
  </si>
  <si>
    <t>茨城県中央食肉公社</t>
    <rPh sb="0" eb="3">
      <t>イバラキケン</t>
    </rPh>
    <rPh sb="3" eb="5">
      <t>チュウオウ</t>
    </rPh>
    <rPh sb="5" eb="7">
      <t>ショクニク</t>
    </rPh>
    <rPh sb="7" eb="9">
      <t>コウシャ</t>
    </rPh>
    <phoneticPr fontId="29"/>
  </si>
  <si>
    <t>茨城県農業信用基金協会</t>
    <rPh sb="0" eb="3">
      <t>イバラキケン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32"/>
  </si>
  <si>
    <t>茨城県社会福祉事業団</t>
    <rPh sb="0" eb="3">
      <t>イバラキケン</t>
    </rPh>
    <rPh sb="3" eb="5">
      <t>シャカイ</t>
    </rPh>
    <rPh sb="5" eb="7">
      <t>フクシ</t>
    </rPh>
    <rPh sb="7" eb="10">
      <t>ジギョウダン</t>
    </rPh>
    <phoneticPr fontId="32"/>
  </si>
  <si>
    <t>茨城県畜産協会（預託金）</t>
    <rPh sb="0" eb="3">
      <t>イバラキケン</t>
    </rPh>
    <rPh sb="3" eb="5">
      <t>チクサン</t>
    </rPh>
    <rPh sb="5" eb="7">
      <t>キョウカイ</t>
    </rPh>
    <phoneticPr fontId="32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</si>
  <si>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2"/>
  </si>
  <si>
    <t>（株）フットボールクラブ水戸ホーリーホック</t>
    <rPh sb="1" eb="2">
      <t>カブ</t>
    </rPh>
    <rPh sb="12" eb="14">
      <t>ミト</t>
    </rPh>
    <phoneticPr fontId="32"/>
  </si>
  <si>
    <t>笠間栗ファクトリー株式会社</t>
    <rPh sb="0" eb="3">
      <t>カサマクリ</t>
    </rPh>
    <rPh sb="9" eb="13">
      <t>カブシキガイシャ</t>
    </rPh>
    <phoneticPr fontId="6"/>
  </si>
  <si>
    <t>有価証券で計上分</t>
    <rPh sb="0" eb="4">
      <t>ユウカショウケン</t>
    </rPh>
    <rPh sb="5" eb="8">
      <t>ケイジョウブン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</si>
  <si>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</si>
  <si>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減債基金</t>
    <rPh sb="0" eb="4">
      <t>ゲンサイキキン</t>
    </rPh>
    <phoneticPr fontId="9"/>
  </si>
  <si>
    <t>庁舎建設基金</t>
    <rPh sb="0" eb="2">
      <t>チョウシャ</t>
    </rPh>
    <rPh sb="2" eb="4">
      <t>ケンセツ</t>
    </rPh>
    <rPh sb="4" eb="6">
      <t>キキン</t>
    </rPh>
    <phoneticPr fontId="28"/>
  </si>
  <si>
    <t>国際交流基金</t>
    <rPh sb="0" eb="2">
      <t>コクサイ</t>
    </rPh>
    <rPh sb="2" eb="4">
      <t>コウリュウ</t>
    </rPh>
    <rPh sb="4" eb="6">
      <t>キキン</t>
    </rPh>
    <phoneticPr fontId="28"/>
  </si>
  <si>
    <t>友部駅橋上化及び自由通路整備基金</t>
    <rPh sb="0" eb="3">
      <t>トモベエキ</t>
    </rPh>
    <rPh sb="3" eb="5">
      <t>キョウジョウ</t>
    </rPh>
    <rPh sb="5" eb="6">
      <t>カ</t>
    </rPh>
    <rPh sb="6" eb="7">
      <t>オヨ</t>
    </rPh>
    <rPh sb="8" eb="10">
      <t>ジユウ</t>
    </rPh>
    <rPh sb="10" eb="12">
      <t>ツウロ</t>
    </rPh>
    <rPh sb="12" eb="14">
      <t>セイビ</t>
    </rPh>
    <rPh sb="14" eb="16">
      <t>キキン</t>
    </rPh>
    <phoneticPr fontId="28"/>
  </si>
  <si>
    <t>福祉更生事業基金</t>
    <rPh sb="0" eb="2">
      <t>フクシ</t>
    </rPh>
    <rPh sb="2" eb="4">
      <t>コウセイ</t>
    </rPh>
    <rPh sb="4" eb="6">
      <t>ジギョウ</t>
    </rPh>
    <rPh sb="6" eb="8">
      <t>キキン</t>
    </rPh>
    <phoneticPr fontId="28"/>
  </si>
  <si>
    <t>地域福祉基金</t>
    <rPh sb="0" eb="2">
      <t>チイキ</t>
    </rPh>
    <rPh sb="2" eb="4">
      <t>フクシ</t>
    </rPh>
    <rPh sb="4" eb="6">
      <t>キキン</t>
    </rPh>
    <phoneticPr fontId="28"/>
  </si>
  <si>
    <t>高齢者保健福祉基金</t>
    <rPh sb="0" eb="3">
      <t>コウレイシャ</t>
    </rPh>
    <rPh sb="3" eb="5">
      <t>ホケン</t>
    </rPh>
    <rPh sb="5" eb="7">
      <t>フクシ</t>
    </rPh>
    <rPh sb="7" eb="9">
      <t>キキン</t>
    </rPh>
    <phoneticPr fontId="28"/>
  </si>
  <si>
    <t>岩間地区福祉振興基金</t>
    <rPh sb="0" eb="2">
      <t>イワマ</t>
    </rPh>
    <rPh sb="2" eb="4">
      <t>チク</t>
    </rPh>
    <rPh sb="4" eb="6">
      <t>フクシ</t>
    </rPh>
    <rPh sb="6" eb="8">
      <t>シンコウ</t>
    </rPh>
    <rPh sb="8" eb="10">
      <t>キキン</t>
    </rPh>
    <phoneticPr fontId="28"/>
  </si>
  <si>
    <t>みどりの基金</t>
    <rPh sb="4" eb="6">
      <t>キキン</t>
    </rPh>
    <phoneticPr fontId="28"/>
  </si>
  <si>
    <t>福田地区地域振興整備基金</t>
    <rPh sb="0" eb="2">
      <t>フクダ</t>
    </rPh>
    <rPh sb="2" eb="4">
      <t>チク</t>
    </rPh>
    <rPh sb="4" eb="6">
      <t>チイキ</t>
    </rPh>
    <rPh sb="6" eb="8">
      <t>シンコウ</t>
    </rPh>
    <rPh sb="8" eb="10">
      <t>セイビ</t>
    </rPh>
    <rPh sb="10" eb="12">
      <t>キキン</t>
    </rPh>
    <phoneticPr fontId="28"/>
  </si>
  <si>
    <t>義務教育施設整備基金</t>
    <rPh sb="0" eb="2">
      <t>ギム</t>
    </rPh>
    <rPh sb="2" eb="4">
      <t>キョウイク</t>
    </rPh>
    <rPh sb="4" eb="6">
      <t>シセツ</t>
    </rPh>
    <rPh sb="6" eb="8">
      <t>セイビ</t>
    </rPh>
    <rPh sb="8" eb="10">
      <t>キキン</t>
    </rPh>
    <phoneticPr fontId="28"/>
  </si>
  <si>
    <t>文化財保護基金</t>
    <rPh sb="0" eb="3">
      <t>ブンカザイ</t>
    </rPh>
    <rPh sb="3" eb="5">
      <t>ホゴ</t>
    </rPh>
    <rPh sb="5" eb="7">
      <t>キキン</t>
    </rPh>
    <phoneticPr fontId="28"/>
  </si>
  <si>
    <t>笠間駅北区画整理整備基金</t>
    <rPh sb="0" eb="3">
      <t>カサマエキ</t>
    </rPh>
    <rPh sb="3" eb="4">
      <t>キタ</t>
    </rPh>
    <rPh sb="4" eb="6">
      <t>クカク</t>
    </rPh>
    <rPh sb="6" eb="8">
      <t>セイリ</t>
    </rPh>
    <rPh sb="8" eb="10">
      <t>セイビ</t>
    </rPh>
    <rPh sb="10" eb="12">
      <t>キキン</t>
    </rPh>
    <phoneticPr fontId="28"/>
  </si>
  <si>
    <t>ふるさと創生基金</t>
    <rPh sb="4" eb="6">
      <t>ソウセイ</t>
    </rPh>
    <rPh sb="6" eb="8">
      <t>キキン</t>
    </rPh>
    <phoneticPr fontId="28"/>
  </si>
  <si>
    <t>元気かさま応援基金</t>
    <rPh sb="0" eb="2">
      <t>ゲンキ</t>
    </rPh>
    <rPh sb="5" eb="7">
      <t>オウエン</t>
    </rPh>
    <rPh sb="7" eb="9">
      <t>キキン</t>
    </rPh>
    <phoneticPr fontId="28"/>
  </si>
  <si>
    <t>まちづくり振興基金（合併振興基金）</t>
  </si>
  <si>
    <t>復興まちづくり基金</t>
    <rPh sb="0" eb="2">
      <t>フッコウ</t>
    </rPh>
    <phoneticPr fontId="28"/>
  </si>
  <si>
    <t>市街地活性化基金</t>
  </si>
  <si>
    <t>企業立地促進基金</t>
  </si>
  <si>
    <t>土地開発基金</t>
    <rPh sb="0" eb="2">
      <t>トチ</t>
    </rPh>
    <rPh sb="2" eb="4">
      <t>カイハツ</t>
    </rPh>
    <rPh sb="4" eb="6">
      <t>キキン</t>
    </rPh>
    <phoneticPr fontId="28"/>
  </si>
  <si>
    <t>公共建築物長寿命化等対応基金</t>
    <rPh sb="0" eb="2">
      <t>コウキョウ</t>
    </rPh>
    <rPh sb="2" eb="4">
      <t>ケンチク</t>
    </rPh>
    <rPh sb="4" eb="5">
      <t>ブツ</t>
    </rPh>
    <rPh sb="5" eb="6">
      <t>チョウ</t>
    </rPh>
    <rPh sb="6" eb="9">
      <t>ジュミョウカ</t>
    </rPh>
    <rPh sb="9" eb="10">
      <t>トウ</t>
    </rPh>
    <rPh sb="10" eb="12">
      <t>タイオウ</t>
    </rPh>
    <rPh sb="12" eb="14">
      <t>キキン</t>
    </rPh>
    <phoneticPr fontId="30"/>
  </si>
  <si>
    <t>福ちゃんの森公園管理運営基金</t>
    <rPh sb="0" eb="1">
      <t>フク</t>
    </rPh>
    <rPh sb="5" eb="6">
      <t>モリ</t>
    </rPh>
    <rPh sb="6" eb="8">
      <t>コウエン</t>
    </rPh>
    <rPh sb="8" eb="10">
      <t>カンリ</t>
    </rPh>
    <rPh sb="10" eb="12">
      <t>ウンエイ</t>
    </rPh>
    <rPh sb="12" eb="14">
      <t>キキン</t>
    </rPh>
    <phoneticPr fontId="30"/>
  </si>
  <si>
    <t>森林環境整備基金</t>
    <rPh sb="0" eb="2">
      <t>シンリン</t>
    </rPh>
    <rPh sb="2" eb="4">
      <t>カンキョウ</t>
    </rPh>
    <rPh sb="4" eb="6">
      <t>セイビ</t>
    </rPh>
    <rPh sb="6" eb="8">
      <t>キキン</t>
    </rPh>
    <phoneticPr fontId="6"/>
  </si>
  <si>
    <t>笠間市　一般会計等</t>
    <rPh sb="0" eb="2">
      <t>カサマ</t>
    </rPh>
    <rPh sb="2" eb="3">
      <t>シ</t>
    </rPh>
    <rPh sb="4" eb="9">
      <t>イッパンカイケイトウ</t>
    </rPh>
    <phoneticPr fontId="3"/>
  </si>
  <si>
    <t>新型コロナウイルス感染症対策基金</t>
    <rPh sb="0" eb="2">
      <t>シンガタ</t>
    </rPh>
    <rPh sb="9" eb="12">
      <t>カンセンショウ</t>
    </rPh>
    <rPh sb="12" eb="14">
      <t>タイサク</t>
    </rPh>
    <rPh sb="14" eb="16">
      <t>キキン</t>
    </rPh>
    <phoneticPr fontId="6"/>
  </si>
  <si>
    <t>地方創生拠点整備基金</t>
    <rPh sb="0" eb="2">
      <t>チホウ</t>
    </rPh>
    <rPh sb="2" eb="4">
      <t>ソウセイ</t>
    </rPh>
    <rPh sb="4" eb="6">
      <t>キョテン</t>
    </rPh>
    <rPh sb="6" eb="8">
      <t>セイビ</t>
    </rPh>
    <rPh sb="8" eb="10">
      <t>キキン</t>
    </rPh>
    <phoneticPr fontId="6"/>
  </si>
  <si>
    <t>地域改善対策貸付金</t>
    <rPh sb="0" eb="2">
      <t>チイキ</t>
    </rPh>
    <rPh sb="2" eb="4">
      <t>カイゼン</t>
    </rPh>
    <rPh sb="4" eb="6">
      <t>タイサク</t>
    </rPh>
    <rPh sb="6" eb="8">
      <t>カシツケ</t>
    </rPh>
    <rPh sb="8" eb="9">
      <t>キン</t>
    </rPh>
    <phoneticPr fontId="31"/>
  </si>
  <si>
    <t>地域総合整備資金貸付金</t>
    <rPh sb="0" eb="2">
      <t>チイキ</t>
    </rPh>
    <rPh sb="2" eb="4">
      <t>ソウゴウ</t>
    </rPh>
    <rPh sb="4" eb="6">
      <t>セイビ</t>
    </rPh>
    <rPh sb="6" eb="8">
      <t>シキン</t>
    </rPh>
    <rPh sb="8" eb="10">
      <t>カシツケ</t>
    </rPh>
    <rPh sb="10" eb="11">
      <t>キン</t>
    </rPh>
    <phoneticPr fontId="31"/>
  </si>
  <si>
    <t>災害援護資金貸付金</t>
  </si>
  <si>
    <t>高額療養費貸付金</t>
    <rPh sb="0" eb="2">
      <t>コウガク</t>
    </rPh>
    <rPh sb="2" eb="5">
      <t>リョウヨウヒ</t>
    </rPh>
    <rPh sb="5" eb="7">
      <t>カシツケ</t>
    </rPh>
    <rPh sb="7" eb="8">
      <t>キン</t>
    </rPh>
    <phoneticPr fontId="31"/>
  </si>
  <si>
    <t>自治金融預託金</t>
    <rPh sb="0" eb="2">
      <t>ジチ</t>
    </rPh>
    <rPh sb="2" eb="4">
      <t>キンユウ</t>
    </rPh>
    <rPh sb="4" eb="7">
      <t>ヨタクキン</t>
    </rPh>
    <phoneticPr fontId="6"/>
  </si>
  <si>
    <t>1.1.1_個人市民税</t>
  </si>
  <si>
    <t>1.1.2_法人市民税</t>
  </si>
  <si>
    <t>1.2.1_固定資産税</t>
  </si>
  <si>
    <t>1.3.1_軽自動車税</t>
  </si>
  <si>
    <t>13.1.2.3_児童クラブ保護者負担金</t>
  </si>
  <si>
    <t>13.1.2.3_保育所入所児童保護者負担金</t>
  </si>
  <si>
    <t>14.1.5.3_笠間芸術の森公園有料施設使用料</t>
  </si>
  <si>
    <t>14.1.6.4_市営住宅使用料</t>
  </si>
  <si>
    <t>21.3.1.1_地域改善対策住宅新築資金等利子収入</t>
  </si>
  <si>
    <t>21.4.2.1_空家所有者弁償金</t>
  </si>
  <si>
    <t>21.4.3.1_学校給食費</t>
  </si>
  <si>
    <t>21.4.5.1_医療福祉費等返納金</t>
  </si>
  <si>
    <t>21.3.1.1_地域改善対策住宅新築資金等元金収入</t>
  </si>
  <si>
    <t>21.3.2.1_高額療養費貸付金元金収入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</si>
  <si>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</si>
  <si>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</si>
  <si>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</si>
  <si>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</si>
  <si>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</si>
  <si>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</si>
  <si>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</si>
  <si>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</si>
  <si>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</si>
  <si>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</si>
  <si>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</si>
  <si>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合併処理浄化槽設置整備事業補助金</t>
    <phoneticPr fontId="3"/>
  </si>
  <si>
    <t>一般市民</t>
    <rPh sb="0" eb="4">
      <t>イッパンシミン</t>
    </rPh>
    <phoneticPr fontId="3"/>
  </si>
  <si>
    <t>茨城県後期高齢者医療広域連合</t>
  </si>
  <si>
    <t>保育所入所負担金</t>
  </si>
  <si>
    <t>その他</t>
    <rPh sb="2" eb="3">
      <t>タ</t>
    </rPh>
    <phoneticPr fontId="3"/>
  </si>
  <si>
    <t>民間認定こども園入園負担金</t>
  </si>
  <si>
    <t>企業立地促進事業補助金</t>
  </si>
  <si>
    <t>法人事業税交付金</t>
    <rPh sb="0" eb="5">
      <t>ホウジンジギョウゼイ</t>
    </rPh>
    <rPh sb="5" eb="8">
      <t>コウフキン</t>
    </rPh>
    <phoneticPr fontId="3"/>
  </si>
  <si>
    <t>特別会計繰入金</t>
    <rPh sb="0" eb="7">
      <t>トクベツカイケイクリイレキン</t>
    </rPh>
    <phoneticPr fontId="5"/>
  </si>
  <si>
    <t>財産区繰入金</t>
    <rPh sb="0" eb="3">
      <t>ザイサンク</t>
    </rPh>
    <rPh sb="3" eb="6">
      <t>クリイレキン</t>
    </rPh>
    <phoneticPr fontId="5"/>
  </si>
  <si>
    <t>廃棄物処理推進基金</t>
    <rPh sb="0" eb="3">
      <t>ハイキブツ</t>
    </rPh>
    <rPh sb="3" eb="5">
      <t>ショリ</t>
    </rPh>
    <rPh sb="5" eb="7">
      <t>スイシン</t>
    </rPh>
    <rPh sb="7" eb="9">
      <t>キキン</t>
    </rPh>
    <phoneticPr fontId="6"/>
  </si>
  <si>
    <t>中小企業事業継続応援貸付金</t>
    <rPh sb="0" eb="2">
      <t>チュウショウ</t>
    </rPh>
    <rPh sb="2" eb="4">
      <t>キギョウ</t>
    </rPh>
    <rPh sb="4" eb="6">
      <t>ジギョウ</t>
    </rPh>
    <rPh sb="6" eb="8">
      <t>ケイゾク</t>
    </rPh>
    <rPh sb="8" eb="10">
      <t>オウエン</t>
    </rPh>
    <rPh sb="10" eb="12">
      <t>カシツケ</t>
    </rPh>
    <rPh sb="12" eb="13">
      <t>キン</t>
    </rPh>
    <phoneticPr fontId="6"/>
  </si>
  <si>
    <t>21.4.5.2_諸収入（雑入）</t>
    <rPh sb="9" eb="10">
      <t>ショ</t>
    </rPh>
    <rPh sb="10" eb="12">
      <t>シュウニュウ</t>
    </rPh>
    <rPh sb="13" eb="15">
      <t>ザツニュウ</t>
    </rPh>
    <phoneticPr fontId="6"/>
  </si>
  <si>
    <t>13.1.4.2_スクールバス保護者負担金</t>
    <rPh sb="15" eb="18">
      <t>ホゴシャ</t>
    </rPh>
    <rPh sb="18" eb="21">
      <t>フタンキン</t>
    </rPh>
    <phoneticPr fontId="34"/>
  </si>
  <si>
    <t>民間認定こども園</t>
    <rPh sb="0" eb="2">
      <t>ミンカン</t>
    </rPh>
    <rPh sb="2" eb="4">
      <t>ニンテイ</t>
    </rPh>
    <rPh sb="7" eb="8">
      <t>エン</t>
    </rPh>
    <phoneticPr fontId="6"/>
  </si>
  <si>
    <t>後期高齢者医療療養給付費負担金</t>
    <rPh sb="0" eb="2">
      <t>コウキ</t>
    </rPh>
    <rPh sb="2" eb="5">
      <t>コウレイシャ</t>
    </rPh>
    <rPh sb="5" eb="7">
      <t>イリョウ</t>
    </rPh>
    <phoneticPr fontId="6"/>
  </si>
  <si>
    <t>住民税非課税世帯等臨時特別給付金</t>
  </si>
  <si>
    <t>一般市民</t>
    <rPh sb="0" eb="2">
      <t>イッパン</t>
    </rPh>
    <rPh sb="2" eb="4">
      <t>シミン</t>
    </rPh>
    <phoneticPr fontId="6"/>
  </si>
  <si>
    <t>民間保育園</t>
    <rPh sb="0" eb="2">
      <t>ミンカン</t>
    </rPh>
    <rPh sb="2" eb="5">
      <t>ホイクエン</t>
    </rPh>
    <phoneticPr fontId="6"/>
  </si>
  <si>
    <t>各企業</t>
    <rPh sb="0" eb="3">
      <t>カクキギョウ</t>
    </rPh>
    <phoneticPr fontId="6"/>
  </si>
  <si>
    <t>有形固定資産に係る行政目的別の明細</t>
  </si>
  <si>
    <t>自治体名：茨城県笠間市</t>
  </si>
  <si>
    <t>年度：令和3年度</t>
  </si>
  <si>
    <t>会計：一般会計等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</si>
  <si>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</si>
  <si>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</si>
  <si>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</si>
  <si>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</si>
  <si>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</si>
  <si>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</si>
  <si>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</si>
  <si>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事業用資産</t>
  </si>
  <si>
    <t>-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</si>
  <si>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</si>
  <si>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</si>
  <si>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</si>
  <si>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</si>
  <si>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</si>
  <si>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</si>
  <si>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</si>
  <si>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</si>
  <si>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</si>
  <si>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</si>
  <si>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</si>
  <si>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</si>
  <si>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</si>
  <si>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</si>
  <si>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</si>
  <si>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</si>
  <si>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</si>
  <si>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</si>
  <si>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</si>
  <si>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</si>
  <si>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</si>
  <si>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</si>
  <si>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</si>
  <si>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</si>
  <si>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</si>
  <si>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</si>
  <si>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</si>
  <si>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</si>
  <si>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</si>
  <si>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</si>
  <si>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</si>
  <si>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</si>
  <si>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</si>
  <si>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</si>
  <si>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</si>
  <si>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</si>
  <si>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</si>
  <si>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</si>
  <si>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</si>
  <si>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</si>
  <si>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</si>
  <si>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</si>
  <si>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</si>
  <si>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</si>
  <si>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</si>
  <si>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</si>
  <si>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</si>
  <si>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</si>
  <si>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</si>
  <si>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</si>
  <si>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</si>
  <si>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</si>
  <si>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</si>
  <si>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</si>
  <si>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</si>
  <si>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</si>
  <si>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</si>
  <si>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</si>
  <si>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</si>
  <si>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有形固定資産の明細</t>
  </si>
  <si>
    <t>前年度末残高_x000D_
(A)</t>
  </si>
  <si>
    <t>本年度増加額_x000D_
(B)</t>
  </si>
  <si>
    <t>本年度減少額_x000D_
(C)</t>
  </si>
  <si>
    <t>本年度末_x000D_
減価償却累計額_x000D_
(E)</t>
  </si>
  <si>
    <t>本年度償却額_x000D_
(F)</t>
  </si>
  <si>
    <t>無形固定資産</t>
  </si>
  <si>
    <t>　ソフトウェア</t>
  </si>
  <si>
    <t>　地上権</t>
  </si>
  <si>
    <t>　著作権・特許権</t>
  </si>
  <si>
    <t>　電話加入権</t>
  </si>
  <si>
    <t>　その他の無形固定資産</t>
  </si>
  <si>
    <t>本年度末残高_x000D_
(A)+(B)(C)_x000D_
(D)</t>
  </si>
  <si>
    <t>差引本年度末残高_x000D_
(D)(E)_x000D_
(G)</t>
  </si>
  <si>
    <t>【様式第1号】</t>
  </si>
  <si>
    <t>貸借対照表</t>
  </si>
  <si>
    <t>（令和4年3月31日現在）</t>
  </si>
  <si>
    <t>科目</t>
  </si>
  <si>
    <t>【資産の部】</t>
  </si>
  <si>
    <t>【負債の部】</t>
  </si>
  <si>
    <t xml:space="preserve">  固定資産</t>
  </si>
  <si>
    <t xml:space="preserve">  固定負債</t>
  </si>
  <si>
    <t xml:space="preserve">    有形固定資産</t>
  </si>
  <si>
    <t xml:space="preserve">    地方債</t>
  </si>
  <si>
    <t xml:space="preserve">      事業用資産</t>
  </si>
  <si>
    <t xml:space="preserve">    長期未払金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</si>
  <si>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</si>
  <si>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</si>
  <si>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</si>
  <si>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</si>
  <si>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</si>
  <si>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その他</t>
  </si>
  <si>
    <t xml:space="preserve">        建物減価償却累計額</t>
  </si>
  <si>
    <t xml:space="preserve">  流動負債</t>
  </si>
  <si>
    <t xml:space="preserve">        工作物</t>
  </si>
  <si>
    <t xml:space="preserve">    １年内償還予定地方債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</si>
  <si>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</si>
  <si>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</si>
  <si>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</si>
  <si>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</si>
  <si>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</si>
  <si>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</si>
  <si>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</si>
  <si>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</si>
  <si>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</si>
  <si>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</si>
  <si>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</si>
  <si>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</si>
  <si>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</si>
  <si>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 xml:space="preserve">        その他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</si>
  <si>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</si>
  <si>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</si>
  <si>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</si>
  <si>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</si>
  <si>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</si>
  <si>
    <t xml:space="preserve">      インフラ資産</t>
  </si>
  <si>
    <t xml:space="preserve">  余剰分（不足分）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</si>
  <si>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</si>
  <si>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</si>
  <si>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</si>
  <si>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</si>
  <si>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</si>
  <si>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</si>
  <si>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</si>
  <si>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</si>
  <si>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</si>
  <si>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</si>
  <si>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</si>
  <si>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</si>
  <si>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</si>
  <si>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</si>
  <si>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</si>
  <si>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</si>
  <si>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</si>
  <si>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</si>
  <si>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</si>
  <si>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</si>
  <si>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</si>
  <si>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</si>
  <si>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</si>
  <si>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</si>
  <si>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>純資産合計</t>
  </si>
  <si>
    <t>資産合計</t>
  </si>
  <si>
    <t>負債及び純資産合計</t>
  </si>
  <si>
    <t>【様式第2号】</t>
  </si>
  <si>
    <t>行政コスト計算書</t>
  </si>
  <si>
    <t>自　令和3年4月1日</t>
  </si>
  <si>
    <t>至　令和4年3月31日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</si>
  <si>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</si>
  <si>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</si>
  <si>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</si>
  <si>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</si>
  <si>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</si>
  <si>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</si>
  <si>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</si>
  <si>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</si>
  <si>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</si>
  <si>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</si>
  <si>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</si>
  <si>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</si>
  <si>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</si>
  <si>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</si>
  <si>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</si>
  <si>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</si>
  <si>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</si>
  <si>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</si>
  <si>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</si>
  <si>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</si>
  <si>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</si>
  <si>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</si>
  <si>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</si>
  <si>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</si>
  <si>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</si>
  <si>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</si>
  <si>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</si>
  <si>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【様式第3号】</t>
  </si>
  <si>
    <t>純資産変動計算書</t>
  </si>
  <si>
    <t>固定資産_x000D_
等形成分</t>
  </si>
  <si>
    <t>余剰分_x000D_
(不足分)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</si>
  <si>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</si>
  <si>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</si>
  <si>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</si>
  <si>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</si>
  <si>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</si>
  <si>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</si>
  <si>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</si>
  <si>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</si>
  <si>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</si>
  <si>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</si>
  <si>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</si>
  <si>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</si>
  <si>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</si>
  <si>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</si>
  <si>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</si>
  <si>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</si>
  <si>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【様式第4号】</t>
  </si>
  <si>
    <t>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</si>
  <si>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</si>
  <si>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</si>
  <si>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</si>
  <si>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</si>
  <si>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</si>
  <si>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</si>
  <si>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</si>
  <si>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</si>
  <si>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</si>
  <si>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</si>
  <si>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</si>
  <si>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</si>
  <si>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</si>
  <si>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</si>
  <si>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</si>
  <si>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</si>
  <si>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</si>
  <si>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</si>
  <si>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</si>
  <si>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</si>
  <si>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</si>
  <si>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</si>
  <si>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</si>
  <si>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</si>
  <si>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</si>
  <si>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</si>
  <si>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</si>
  <si>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</si>
  <si>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</si>
  <si>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</si>
  <si>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</si>
  <si>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</si>
  <si>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</si>
  <si>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</si>
  <si>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</si>
  <si>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</si>
  <si>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</si>
  <si>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</si>
  <si>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</si>
  <si>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</si>
  <si>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</si>
  <si>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</si>
  <si>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</si>
  <si>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</si>
  <si>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</si>
  <si>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3節_退職手当負担金</t>
    <rPh sb="1" eb="2">
      <t>セツ</t>
    </rPh>
    <phoneticPr fontId="3"/>
  </si>
  <si>
    <t>18節</t>
    <rPh sb="2" eb="3">
      <t>セツ</t>
    </rPh>
    <phoneticPr fontId="3"/>
  </si>
  <si>
    <t>貸付金負担金▲分</t>
    <rPh sb="7" eb="8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</si>
</sst>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[Red]_ * \-#,##0_ ;_ * &quot;-&quot;_ ;_ @_ "/>
  </numFmts>
  <fonts count="37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162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right" vertical="center"/>
    </xf>
    <xf numFmtId="0" fontId="0" fillId="3" borderId="0" xfId="0" applyFill="1"/>
    <xf numFmtId="4" fontId="1" fillId="0" borderId="1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6" fillId="0" borderId="10" xfId="1" applyFont="1" applyBorder="1" applyAlignment="1">
      <alignment vertical="center"/>
    </xf>
    <xf numFmtId="0" fontId="17" fillId="0" borderId="10" xfId="1" applyFont="1" applyBorder="1" applyAlignment="1">
      <alignment vertical="center"/>
    </xf>
    <xf numFmtId="3" fontId="8" fillId="0" borderId="0" xfId="0" applyNumberFormat="1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4" fontId="0" fillId="0" borderId="0" xfId="0" applyNumberFormat="1"/>
    <xf numFmtId="0" fontId="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/>
    </xf>
    <xf numFmtId="0" fontId="1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1" fillId="0" borderId="3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176" fontId="12" fillId="0" borderId="1" xfId="2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1" fillId="0" borderId="8" xfId="0" applyNumberFormat="1" applyFont="1" applyBorder="1" applyAlignment="1">
      <alignment vertical="center"/>
    </xf>
    <xf numFmtId="3" fontId="0" fillId="0" borderId="1" xfId="0" applyNumberFormat="1" applyBorder="1"/>
    <xf numFmtId="3" fontId="0" fillId="0" borderId="0" xfId="0" applyNumberFormat="1" applyAlignment="1">
      <alignment horizontal="left"/>
    </xf>
    <xf numFmtId="3" fontId="20" fillId="0" borderId="0" xfId="0" applyNumberFormat="1" applyFont="1"/>
    <xf numFmtId="0" fontId="15" fillId="0" borderId="0" xfId="0" applyFont="1"/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15" fillId="0" borderId="14" xfId="0" applyFont="1" applyBorder="1"/>
    <xf numFmtId="0" fontId="25" fillId="0" borderId="0" xfId="0" applyFont="1" applyAlignment="1">
      <alignment horizontal="left" vertical="center"/>
    </xf>
    <xf numFmtId="3" fontId="0" fillId="0" borderId="0" xfId="0" applyNumberFormat="1" applyAlignment="1">
      <alignment vertical="center" shrinkToFit="1"/>
    </xf>
    <xf numFmtId="3" fontId="0" fillId="0" borderId="0" xfId="0" applyNumberFormat="1" applyAlignment="1">
      <alignment shrinkToFit="1"/>
    </xf>
    <xf numFmtId="3" fontId="0" fillId="0" borderId="1" xfId="0" applyNumberFormat="1" applyBorder="1" applyAlignment="1">
      <alignment shrinkToFit="1"/>
    </xf>
    <xf numFmtId="3" fontId="26" fillId="0" borderId="0" xfId="0" applyNumberFormat="1" applyFont="1"/>
    <xf numFmtId="3" fontId="1" fillId="0" borderId="15" xfId="0" applyNumberFormat="1" applyFont="1" applyBorder="1"/>
    <xf numFmtId="38" fontId="1" fillId="0" borderId="0" xfId="2" applyFont="1" applyAlignment="1"/>
    <xf numFmtId="38" fontId="8" fillId="0" borderId="0" xfId="2" applyFont="1" applyAlignme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horizontal="right"/>
    </xf>
    <xf numFmtId="0" fontId="24" fillId="0" borderId="1" xfId="0" applyFont="1" applyBorder="1"/>
    <xf numFmtId="0" fontId="24" fillId="0" borderId="13" xfId="0" applyFont="1" applyBorder="1" applyAlignment="1">
      <alignment horizontal="left" vertical="center"/>
    </xf>
    <xf numFmtId="3" fontId="24" fillId="0" borderId="13" xfId="0" applyNumberFormat="1" applyFont="1" applyBorder="1" applyAlignment="1">
      <alignment horizontal="right"/>
    </xf>
    <xf numFmtId="0" fontId="24" fillId="0" borderId="13" xfId="0" applyFont="1" applyBorder="1"/>
    <xf numFmtId="0" fontId="21" fillId="2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 shrinkToFit="1"/>
    </xf>
    <xf numFmtId="3" fontId="23" fillId="0" borderId="0" xfId="0" applyNumberFormat="1" applyFont="1"/>
    <xf numFmtId="3" fontId="23" fillId="0" borderId="0" xfId="0" applyNumberFormat="1" applyFont="1" applyAlignment="1">
      <alignment horizontal="right"/>
    </xf>
    <xf numFmtId="3" fontId="27" fillId="2" borderId="1" xfId="0" applyNumberFormat="1" applyFont="1" applyFill="1" applyBorder="1" applyAlignment="1">
      <alignment horizontal="center" vertical="center"/>
    </xf>
    <xf numFmtId="3" fontId="27" fillId="2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0" xfId="0" applyNumberFormat="1" applyFont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0" fontId="21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3" fontId="35" fillId="0" borderId="0" xfId="0" applyNumberFormat="1" applyFont="1"/>
    <xf numFmtId="3" fontId="36" fillId="0" borderId="0" xfId="0" applyNumberFormat="1" applyFont="1"/>
    <xf numFmtId="0" fontId="22" fillId="0" borderId="0" xfId="0" applyFont="1" applyAlignment="1">
      <alignment horizontal="center" vertical="center"/>
    </xf>
    <xf numFmtId="0" fontId="15" fillId="0" borderId="0" xfId="0" applyFont="1"/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horizontal="right"/>
    </xf>
    <xf numFmtId="0" fontId="24" fillId="0" borderId="1" xfId="0" applyFont="1" applyBorder="1"/>
    <xf numFmtId="0" fontId="24" fillId="0" borderId="13" xfId="0" applyFont="1" applyBorder="1" applyAlignment="1">
      <alignment horizontal="left" vertical="center"/>
    </xf>
    <xf numFmtId="3" fontId="24" fillId="0" borderId="13" xfId="0" applyNumberFormat="1" applyFont="1" applyBorder="1" applyAlignment="1">
      <alignment horizontal="right"/>
    </xf>
    <xf numFmtId="0" fontId="24" fillId="0" borderId="13" xfId="0" applyFont="1" applyBorder="1"/>
    <xf numFmtId="0" fontId="21" fillId="2" borderId="1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176" fontId="12" fillId="0" borderId="6" xfId="1" applyNumberFormat="1" applyFont="1" applyBorder="1" applyAlignment="1">
      <alignment vertical="center" wrapText="1"/>
    </xf>
    <xf numFmtId="176" fontId="12" fillId="0" borderId="4" xfId="1" applyNumberFormat="1" applyFont="1" applyBorder="1" applyAlignment="1">
      <alignment vertical="center" wrapText="1"/>
    </xf>
    <xf numFmtId="176" fontId="12" fillId="0" borderId="6" xfId="2" applyNumberFormat="1" applyFont="1" applyBorder="1" applyAlignment="1">
      <alignment vertical="center" wrapText="1"/>
    </xf>
    <xf numFmtId="176" fontId="12" fillId="0" borderId="4" xfId="2" applyNumberFormat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2" borderId="4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1"/>
  <sheetViews>
    <sheetView workbookViewId="0">
      <selection activeCell="C4" sqref="C4"/>
    </sheetView>
  </sheetViews>
  <sheetFormatPr defaultRowHeight="13.2" x14ac:dyDescent="0.2"/>
  <cols>
    <col min="2" max="2" width="14.109375" bestFit="1" customWidth="1"/>
    <col min="3" max="3" width="18.6640625" bestFit="1" customWidth="1"/>
  </cols>
  <sheetData>
    <row r="2" spans="2:3" x14ac:dyDescent="0.2">
      <c r="B2" t="s">
        <v>147</v>
      </c>
      <c r="C2" s="21" t="s">
        <v>302</v>
      </c>
    </row>
    <row r="3" spans="2:3" x14ac:dyDescent="0.2">
      <c r="B3" t="s">
        <v>86</v>
      </c>
      <c r="C3" s="21">
        <v>3</v>
      </c>
    </row>
    <row r="4" spans="2:3" x14ac:dyDescent="0.2">
      <c r="C4" s="21"/>
    </row>
    <row r="6" spans="2:3" x14ac:dyDescent="0.2">
      <c r="B6" t="s">
        <v>146</v>
      </c>
      <c r="C6" s="47" t="s">
        <v>149</v>
      </c>
    </row>
    <row r="7" spans="2:3" x14ac:dyDescent="0.2">
      <c r="C7" t="s">
        <v>150</v>
      </c>
    </row>
    <row r="8" spans="2:3" x14ac:dyDescent="0.2">
      <c r="B8" t="s">
        <v>169</v>
      </c>
      <c r="C8" t="s">
        <v>170</v>
      </c>
    </row>
    <row r="9" spans="2:3" x14ac:dyDescent="0.2">
      <c r="B9" t="s">
        <v>178</v>
      </c>
      <c r="C9" t="s">
        <v>179</v>
      </c>
    </row>
    <row r="10" spans="2:3" x14ac:dyDescent="0.2">
      <c r="B10" t="s">
        <v>180</v>
      </c>
      <c r="C10" t="s">
        <v>181</v>
      </c>
    </row>
    <row r="11" spans="2:3" x14ac:dyDescent="0.2">
      <c r="B11" t="s">
        <v>209</v>
      </c>
      <c r="C11" t="s">
        <v>210</v>
      </c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CC"/>
  </sheetPr>
  <dimension ref="A1:F26"/>
  <sheetViews>
    <sheetView view="pageBreakPreview" topLeftCell="A4" zoomScaleNormal="100" zoomScaleSheetLayoutView="100" workbookViewId="0">
      <selection activeCell="D17" sqref="D17"/>
    </sheetView>
  </sheetViews>
  <sheetFormatPr defaultColWidth="8.88671875" defaultRowHeight="10.8" x14ac:dyDescent="0.15"/>
  <cols>
    <col min="1" max="1" width="36.77734375" style="7" bestFit="1" customWidth="1"/>
    <col min="2" max="3" width="19.88671875" style="7" customWidth="1"/>
    <col min="4" max="16384" width="8.88671875" style="7"/>
  </cols>
  <sheetData>
    <row r="1" spans="1:3" ht="14.4" x14ac:dyDescent="0.2">
      <c r="A1" s="43" t="s">
        <v>134</v>
      </c>
      <c r="C1" s="9" t="str">
        <f>"自治体名："&amp;基礎情報!C2</f>
        <v>自治体名：笠間市　一般会計等</v>
      </c>
    </row>
    <row r="2" spans="1:3" ht="13.2" x14ac:dyDescent="0.2">
      <c r="A2" s="8"/>
      <c r="C2" s="9" t="str">
        <f>"年度：令和"&amp;基礎情報!C3&amp;"年度"</f>
        <v>年度：令和3年度</v>
      </c>
    </row>
    <row r="3" spans="1:3" ht="13.2" x14ac:dyDescent="0.2">
      <c r="A3" s="8"/>
      <c r="C3" s="9"/>
    </row>
    <row r="4" spans="1:3" ht="13.2" x14ac:dyDescent="0.2">
      <c r="C4" s="9" t="s">
        <v>94</v>
      </c>
    </row>
    <row r="5" spans="1:3" ht="22.5" customHeight="1" x14ac:dyDescent="0.15">
      <c r="A5" s="3" t="s">
        <v>35</v>
      </c>
      <c r="B5" s="3" t="s">
        <v>31</v>
      </c>
      <c r="C5" s="3" t="s">
        <v>39</v>
      </c>
    </row>
    <row r="6" spans="1:3" ht="18" customHeight="1" x14ac:dyDescent="0.15">
      <c r="A6" s="4" t="s">
        <v>38</v>
      </c>
      <c r="B6" s="2"/>
      <c r="C6" s="2"/>
    </row>
    <row r="7" spans="1:3" ht="18" customHeight="1" x14ac:dyDescent="0.15">
      <c r="A7" s="4" t="s">
        <v>322</v>
      </c>
      <c r="B7" s="2">
        <v>1034872</v>
      </c>
      <c r="C7" s="2">
        <v>0</v>
      </c>
    </row>
    <row r="8" spans="1:3" ht="18" customHeight="1" x14ac:dyDescent="0.15">
      <c r="A8" s="4" t="s">
        <v>323</v>
      </c>
      <c r="B8" s="2">
        <v>0</v>
      </c>
      <c r="C8" s="2">
        <v>0</v>
      </c>
    </row>
    <row r="9" spans="1:3" ht="18" customHeight="1" x14ac:dyDescent="0.15">
      <c r="A9" s="4"/>
      <c r="B9" s="2"/>
      <c r="C9" s="2"/>
    </row>
    <row r="10" spans="1:3" ht="18" customHeight="1" thickBot="1" x14ac:dyDescent="0.2">
      <c r="A10" s="11" t="s">
        <v>36</v>
      </c>
      <c r="B10" s="10">
        <f>SUM(B6:B9)</f>
        <v>1034872</v>
      </c>
      <c r="C10" s="10">
        <f>SUM(C6:C9)</f>
        <v>0</v>
      </c>
    </row>
    <row r="11" spans="1:3" ht="18" customHeight="1" thickTop="1" x14ac:dyDescent="0.15">
      <c r="A11" s="4" t="s">
        <v>37</v>
      </c>
      <c r="B11" s="2"/>
      <c r="C11" s="2"/>
    </row>
    <row r="12" spans="1:3" ht="18" customHeight="1" x14ac:dyDescent="0.15">
      <c r="A12" s="4" t="s">
        <v>310</v>
      </c>
      <c r="B12" s="2">
        <v>45453606</v>
      </c>
      <c r="C12" s="2">
        <v>4540815</v>
      </c>
    </row>
    <row r="13" spans="1:3" ht="18" customHeight="1" x14ac:dyDescent="0.15">
      <c r="A13" s="4" t="s">
        <v>311</v>
      </c>
      <c r="B13" s="2">
        <v>1951600</v>
      </c>
      <c r="C13" s="2">
        <v>222873</v>
      </c>
    </row>
    <row r="14" spans="1:3" ht="18" customHeight="1" x14ac:dyDescent="0.15">
      <c r="A14" s="4" t="s">
        <v>312</v>
      </c>
      <c r="B14" s="2">
        <v>64669460</v>
      </c>
      <c r="C14" s="2">
        <v>5904322</v>
      </c>
    </row>
    <row r="15" spans="1:3" ht="18" customHeight="1" x14ac:dyDescent="0.15">
      <c r="A15" s="4" t="s">
        <v>313</v>
      </c>
      <c r="B15" s="2">
        <v>6402850</v>
      </c>
      <c r="C15" s="2">
        <v>650530</v>
      </c>
    </row>
    <row r="16" spans="1:3" ht="18" customHeight="1" x14ac:dyDescent="0.15">
      <c r="A16" s="4" t="s">
        <v>314</v>
      </c>
      <c r="B16" s="2">
        <v>238700</v>
      </c>
      <c r="C16" s="2">
        <v>0</v>
      </c>
    </row>
    <row r="17" spans="1:6" ht="18" customHeight="1" x14ac:dyDescent="0.15">
      <c r="A17" s="4" t="s">
        <v>315</v>
      </c>
      <c r="B17" s="2">
        <v>111920</v>
      </c>
      <c r="C17" s="2">
        <v>6503</v>
      </c>
    </row>
    <row r="18" spans="1:6" ht="18" customHeight="1" x14ac:dyDescent="0.15">
      <c r="A18" s="4" t="s">
        <v>348</v>
      </c>
      <c r="B18" s="2">
        <v>15000</v>
      </c>
      <c r="C18" s="2">
        <v>0</v>
      </c>
    </row>
    <row r="19" spans="1:6" ht="18" customHeight="1" x14ac:dyDescent="0.15">
      <c r="A19" s="4" t="s">
        <v>317</v>
      </c>
      <c r="B19" s="2">
        <v>638540</v>
      </c>
      <c r="C19" s="2">
        <v>0</v>
      </c>
    </row>
    <row r="20" spans="1:6" ht="18" customHeight="1" x14ac:dyDescent="0.15">
      <c r="A20" s="4" t="s">
        <v>318</v>
      </c>
      <c r="B20" s="2">
        <v>36221</v>
      </c>
      <c r="C20" s="2">
        <v>0</v>
      </c>
    </row>
    <row r="21" spans="1:6" ht="18" customHeight="1" x14ac:dyDescent="0.15">
      <c r="A21" s="4" t="s">
        <v>320</v>
      </c>
      <c r="B21" s="2">
        <v>366180</v>
      </c>
      <c r="C21" s="2">
        <v>26475</v>
      </c>
    </row>
    <row r="22" spans="1:6" ht="18" customHeight="1" x14ac:dyDescent="0.15">
      <c r="A22" s="4" t="s">
        <v>321</v>
      </c>
      <c r="B22" s="2">
        <v>1035</v>
      </c>
      <c r="C22" s="2">
        <v>0</v>
      </c>
    </row>
    <row r="23" spans="1:6" ht="18" customHeight="1" x14ac:dyDescent="0.15">
      <c r="A23" s="4" t="s">
        <v>347</v>
      </c>
      <c r="B23" s="2">
        <v>5411214</v>
      </c>
      <c r="C23" s="2">
        <v>1178021</v>
      </c>
    </row>
    <row r="24" spans="1:6" ht="18" customHeight="1" x14ac:dyDescent="0.15">
      <c r="A24" s="4"/>
      <c r="B24" s="2"/>
      <c r="C24" s="2"/>
    </row>
    <row r="25" spans="1:6" ht="18" customHeight="1" thickBot="1" x14ac:dyDescent="0.2">
      <c r="A25" s="11" t="s">
        <v>36</v>
      </c>
      <c r="B25" s="10">
        <f>SUM(B11:B24)</f>
        <v>125296326</v>
      </c>
      <c r="C25" s="10">
        <f>SUM(C11:C24)</f>
        <v>12529539</v>
      </c>
      <c r="D25" s="7" t="s">
        <v>213</v>
      </c>
      <c r="E25" s="7">
        <f>+四表!B55</f>
        <v>126331198</v>
      </c>
      <c r="F25" s="7">
        <f>+B26-E25</f>
        <v>0</v>
      </c>
    </row>
    <row r="26" spans="1:6" ht="18" customHeight="1" thickTop="1" x14ac:dyDescent="0.15">
      <c r="A26" s="6" t="s">
        <v>9</v>
      </c>
      <c r="B26" s="19">
        <f>B10+B25</f>
        <v>126331198</v>
      </c>
      <c r="C26" s="19">
        <f>C10+C25</f>
        <v>12529539</v>
      </c>
      <c r="D26" s="7" t="s">
        <v>214</v>
      </c>
      <c r="E26" s="7">
        <f>+四表!B62</f>
        <v>-12529539</v>
      </c>
      <c r="F26" s="7">
        <f>+C26+E26</f>
        <v>0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CC"/>
    <pageSetUpPr fitToPage="1"/>
  </sheetPr>
  <dimension ref="A1:R35"/>
  <sheetViews>
    <sheetView view="pageBreakPreview" zoomScaleNormal="100" zoomScaleSheetLayoutView="100" workbookViewId="0">
      <selection activeCell="N20" sqref="N20"/>
    </sheetView>
  </sheetViews>
  <sheetFormatPr defaultColWidth="8.88671875" defaultRowHeight="10.8" x14ac:dyDescent="0.15"/>
  <cols>
    <col min="1" max="1" width="20.88671875" style="7" customWidth="1"/>
    <col min="2" max="2" width="14.88671875" style="7" customWidth="1"/>
    <col min="3" max="3" width="16.88671875" style="7" customWidth="1"/>
    <col min="4" max="11" width="14.88671875" style="7" customWidth="1"/>
    <col min="12" max="13" width="8.88671875" style="7"/>
    <col min="14" max="14" width="10.44140625" style="7" bestFit="1" customWidth="1"/>
    <col min="15" max="15" width="11.33203125" style="7" bestFit="1" customWidth="1"/>
    <col min="16" max="16384" width="8.88671875" style="7"/>
  </cols>
  <sheetData>
    <row r="1" spans="1:18" ht="14.4" x14ac:dyDescent="0.2">
      <c r="A1" s="43" t="s">
        <v>135</v>
      </c>
      <c r="B1" s="43"/>
      <c r="C1" s="43"/>
      <c r="D1" s="43"/>
      <c r="E1" s="43"/>
      <c r="F1" s="43"/>
      <c r="G1" s="43"/>
      <c r="H1" s="43"/>
      <c r="I1" s="43"/>
      <c r="J1" s="54"/>
      <c r="K1" s="55" t="str">
        <f>"自治体名："&amp;基礎情報!C2</f>
        <v>自治体名：笠間市　一般会計等</v>
      </c>
      <c r="L1" s="43"/>
      <c r="M1" s="43"/>
      <c r="N1" s="43"/>
      <c r="O1" s="43"/>
      <c r="P1" s="43"/>
      <c r="Q1" s="43"/>
      <c r="R1" s="43"/>
    </row>
    <row r="2" spans="1:18" ht="14.4" x14ac:dyDescent="0.2">
      <c r="A2" s="43" t="s">
        <v>171</v>
      </c>
      <c r="J2" s="52"/>
      <c r="K2" s="55" t="str">
        <f>"年度：令和"&amp;基礎情報!C3&amp;"年度"</f>
        <v>年度：令和3年度</v>
      </c>
    </row>
    <row r="3" spans="1:18" ht="13.2" x14ac:dyDescent="0.2">
      <c r="A3" s="8"/>
    </row>
    <row r="4" spans="1:18" ht="13.2" x14ac:dyDescent="0.2">
      <c r="K4" s="9" t="s">
        <v>94</v>
      </c>
    </row>
    <row r="5" spans="1:18" ht="22.5" customHeight="1" x14ac:dyDescent="0.15">
      <c r="A5" s="140" t="s">
        <v>29</v>
      </c>
      <c r="B5" s="148" t="s">
        <v>172</v>
      </c>
      <c r="C5" s="16"/>
      <c r="D5" s="140" t="s">
        <v>48</v>
      </c>
      <c r="E5" s="141" t="s">
        <v>47</v>
      </c>
      <c r="F5" s="140" t="s">
        <v>46</v>
      </c>
      <c r="G5" s="141" t="s">
        <v>45</v>
      </c>
      <c r="H5" s="148" t="s">
        <v>44</v>
      </c>
      <c r="I5" s="15"/>
      <c r="J5" s="14"/>
      <c r="K5" s="140" t="s">
        <v>25</v>
      </c>
    </row>
    <row r="6" spans="1:18" ht="22.5" customHeight="1" x14ac:dyDescent="0.15">
      <c r="A6" s="140"/>
      <c r="B6" s="140"/>
      <c r="C6" s="13" t="s">
        <v>43</v>
      </c>
      <c r="D6" s="140"/>
      <c r="E6" s="140"/>
      <c r="F6" s="140"/>
      <c r="G6" s="140"/>
      <c r="H6" s="140"/>
      <c r="I6" s="3" t="s">
        <v>42</v>
      </c>
      <c r="J6" s="3" t="s">
        <v>41</v>
      </c>
      <c r="K6" s="140"/>
    </row>
    <row r="7" spans="1:18" ht="18" customHeight="1" x14ac:dyDescent="0.15">
      <c r="A7" s="4" t="s">
        <v>324</v>
      </c>
      <c r="B7" s="2"/>
      <c r="C7" s="12"/>
      <c r="D7" s="2"/>
      <c r="E7" s="2"/>
      <c r="F7" s="2"/>
      <c r="G7" s="2"/>
      <c r="H7" s="2">
        <f>SUM(I7:J7)</f>
        <v>0</v>
      </c>
      <c r="I7" s="2"/>
      <c r="J7" s="2"/>
      <c r="K7" s="2"/>
    </row>
    <row r="8" spans="1:18" ht="18" customHeight="1" x14ac:dyDescent="0.15">
      <c r="A8" s="4" t="s">
        <v>325</v>
      </c>
      <c r="B8" s="2">
        <v>124206824</v>
      </c>
      <c r="C8" s="12">
        <v>17147500</v>
      </c>
      <c r="D8" s="2">
        <v>124206824</v>
      </c>
      <c r="E8" s="2"/>
      <c r="F8" s="2"/>
      <c r="G8" s="2"/>
      <c r="H8" s="2">
        <f t="shared" ref="H8:H18" si="0">SUM(I8:J8)</f>
        <v>0</v>
      </c>
      <c r="I8" s="2"/>
      <c r="J8" s="2"/>
      <c r="K8" s="2"/>
      <c r="L8" s="7">
        <f>+B8-SUM(D8:H8)-K8</f>
        <v>0</v>
      </c>
    </row>
    <row r="9" spans="1:18" ht="18" customHeight="1" x14ac:dyDescent="0.15">
      <c r="A9" s="4" t="s">
        <v>326</v>
      </c>
      <c r="B9" s="2">
        <v>75865449</v>
      </c>
      <c r="C9" s="12">
        <v>8845215</v>
      </c>
      <c r="D9" s="2">
        <v>75865449</v>
      </c>
      <c r="E9" s="2"/>
      <c r="F9" s="2"/>
      <c r="G9" s="2"/>
      <c r="H9" s="2">
        <f t="shared" si="0"/>
        <v>0</v>
      </c>
      <c r="I9" s="2"/>
      <c r="J9" s="2"/>
      <c r="K9" s="2"/>
      <c r="L9" s="7">
        <f t="shared" ref="L9:L18" si="1">+B9-SUM(D9:H9)-K9</f>
        <v>0</v>
      </c>
    </row>
    <row r="10" spans="1:18" ht="18" customHeight="1" x14ac:dyDescent="0.15">
      <c r="A10" s="4" t="s">
        <v>327</v>
      </c>
      <c r="B10" s="2">
        <v>50805609</v>
      </c>
      <c r="C10" s="12">
        <v>8503491</v>
      </c>
      <c r="D10" s="2">
        <v>50805609</v>
      </c>
      <c r="E10" s="2"/>
      <c r="F10" s="2"/>
      <c r="G10" s="2"/>
      <c r="H10" s="2">
        <f t="shared" si="0"/>
        <v>0</v>
      </c>
      <c r="I10" s="2"/>
      <c r="J10" s="2"/>
      <c r="K10" s="2"/>
      <c r="L10" s="7">
        <f t="shared" si="1"/>
        <v>0</v>
      </c>
    </row>
    <row r="11" spans="1:18" ht="18" customHeight="1" x14ac:dyDescent="0.15">
      <c r="A11" s="4" t="s">
        <v>328</v>
      </c>
      <c r="B11" s="2">
        <v>784719861</v>
      </c>
      <c r="C11" s="12">
        <v>234239711</v>
      </c>
      <c r="D11" s="2">
        <v>755529861</v>
      </c>
      <c r="E11" s="2"/>
      <c r="F11" s="2">
        <v>29190000</v>
      </c>
      <c r="G11" s="2"/>
      <c r="H11" s="2">
        <f t="shared" si="0"/>
        <v>0</v>
      </c>
      <c r="I11" s="2"/>
      <c r="J11" s="2"/>
      <c r="K11" s="2"/>
      <c r="L11" s="7">
        <f t="shared" si="1"/>
        <v>0</v>
      </c>
    </row>
    <row r="12" spans="1:18" ht="18" customHeight="1" x14ac:dyDescent="0.15">
      <c r="A12" s="4" t="s">
        <v>329</v>
      </c>
      <c r="B12" s="2">
        <v>15079743925</v>
      </c>
      <c r="C12" s="12">
        <v>1912848274</v>
      </c>
      <c r="D12" s="2">
        <v>67235090</v>
      </c>
      <c r="E12" s="2">
        <v>6373265835</v>
      </c>
      <c r="F12" s="2">
        <v>7743654000</v>
      </c>
      <c r="G12" s="2">
        <v>681689000</v>
      </c>
      <c r="H12" s="2">
        <f t="shared" si="0"/>
        <v>0</v>
      </c>
      <c r="I12" s="2"/>
      <c r="J12" s="2"/>
      <c r="K12" s="2">
        <v>213900000</v>
      </c>
      <c r="L12" s="7">
        <f t="shared" si="1"/>
        <v>0</v>
      </c>
    </row>
    <row r="13" spans="1:18" ht="18" customHeight="1" x14ac:dyDescent="0.15">
      <c r="A13" s="4" t="s">
        <v>330</v>
      </c>
      <c r="B13" s="2">
        <v>488289315</v>
      </c>
      <c r="C13" s="12">
        <v>90509469</v>
      </c>
      <c r="D13" s="2">
        <v>302774440</v>
      </c>
      <c r="E13" s="2">
        <v>185514875</v>
      </c>
      <c r="F13" s="2"/>
      <c r="G13" s="2"/>
      <c r="H13" s="2">
        <f t="shared" si="0"/>
        <v>0</v>
      </c>
      <c r="I13" s="2"/>
      <c r="J13" s="2"/>
      <c r="K13" s="2"/>
      <c r="L13" s="7">
        <f t="shared" si="1"/>
        <v>0</v>
      </c>
    </row>
    <row r="14" spans="1:18" ht="18" customHeight="1" x14ac:dyDescent="0.15">
      <c r="A14" s="4" t="s">
        <v>331</v>
      </c>
      <c r="B14" s="2"/>
      <c r="C14" s="12"/>
      <c r="D14" s="2"/>
      <c r="E14" s="2"/>
      <c r="F14" s="2"/>
      <c r="G14" s="2"/>
      <c r="H14" s="2">
        <f t="shared" si="0"/>
        <v>0</v>
      </c>
      <c r="I14" s="2"/>
      <c r="J14" s="2"/>
      <c r="K14" s="2"/>
    </row>
    <row r="15" spans="1:18" ht="18" customHeight="1" x14ac:dyDescent="0.15">
      <c r="A15" s="4" t="s">
        <v>332</v>
      </c>
      <c r="B15" s="2">
        <v>15114582217</v>
      </c>
      <c r="C15" s="12">
        <v>1288376926</v>
      </c>
      <c r="D15" s="2">
        <v>12337489834</v>
      </c>
      <c r="E15" s="2">
        <v>2762278233</v>
      </c>
      <c r="F15" s="2">
        <v>14814150</v>
      </c>
      <c r="G15" s="2"/>
      <c r="H15" s="2">
        <f t="shared" si="0"/>
        <v>0</v>
      </c>
      <c r="I15" s="2"/>
      <c r="J15" s="2"/>
      <c r="K15" s="2"/>
      <c r="L15" s="7">
        <f>+B15-SUM(D15:H15)-K15</f>
        <v>0</v>
      </c>
    </row>
    <row r="16" spans="1:18" ht="18" customHeight="1" x14ac:dyDescent="0.15">
      <c r="A16" s="4" t="s">
        <v>333</v>
      </c>
      <c r="B16" s="2">
        <v>84488636</v>
      </c>
      <c r="C16" s="12">
        <v>30006077</v>
      </c>
      <c r="D16" s="2">
        <v>84488636</v>
      </c>
      <c r="E16" s="2"/>
      <c r="F16" s="2"/>
      <c r="G16" s="2"/>
      <c r="H16" s="2">
        <f t="shared" si="0"/>
        <v>0</v>
      </c>
      <c r="I16" s="2"/>
      <c r="J16" s="2"/>
      <c r="K16" s="2"/>
      <c r="L16" s="7">
        <f t="shared" si="1"/>
        <v>0</v>
      </c>
    </row>
    <row r="17" spans="1:15" ht="18" customHeight="1" x14ac:dyDescent="0.15">
      <c r="A17" s="4" t="s">
        <v>334</v>
      </c>
      <c r="B17" s="2">
        <v>0</v>
      </c>
      <c r="C17" s="12"/>
      <c r="D17" s="2"/>
      <c r="E17" s="2"/>
      <c r="F17" s="2"/>
      <c r="G17" s="2"/>
      <c r="H17" s="2">
        <f t="shared" si="0"/>
        <v>0</v>
      </c>
      <c r="I17" s="2"/>
      <c r="J17" s="2"/>
      <c r="K17" s="2"/>
      <c r="L17" s="7">
        <f t="shared" si="1"/>
        <v>0</v>
      </c>
    </row>
    <row r="18" spans="1:15" ht="18" customHeight="1" x14ac:dyDescent="0.15">
      <c r="A18" s="4" t="s">
        <v>330</v>
      </c>
      <c r="B18" s="2">
        <v>457862849</v>
      </c>
      <c r="C18" s="12">
        <v>83181003</v>
      </c>
      <c r="D18" s="2">
        <v>314379851</v>
      </c>
      <c r="E18" s="2">
        <v>142532998</v>
      </c>
      <c r="F18" s="2"/>
      <c r="G18" s="2"/>
      <c r="H18" s="2">
        <f t="shared" si="0"/>
        <v>0</v>
      </c>
      <c r="I18" s="2"/>
      <c r="J18" s="2"/>
      <c r="K18" s="2">
        <v>950000</v>
      </c>
      <c r="L18" s="7">
        <f t="shared" si="1"/>
        <v>0</v>
      </c>
    </row>
    <row r="19" spans="1:15" ht="18" customHeight="1" x14ac:dyDescent="0.15">
      <c r="A19" s="6" t="s">
        <v>40</v>
      </c>
      <c r="B19" s="2">
        <f t="shared" ref="B19:K19" si="2">SUM(B7:B18)</f>
        <v>32260564685</v>
      </c>
      <c r="C19" s="12">
        <f t="shared" si="2"/>
        <v>3673657666</v>
      </c>
      <c r="D19" s="2">
        <f t="shared" si="2"/>
        <v>14112775594</v>
      </c>
      <c r="E19" s="2">
        <f t="shared" si="2"/>
        <v>9463591941</v>
      </c>
      <c r="F19" s="2">
        <f t="shared" si="2"/>
        <v>7787658150</v>
      </c>
      <c r="G19" s="2">
        <f t="shared" si="2"/>
        <v>681689000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214850000</v>
      </c>
      <c r="L19" s="7">
        <f>+B19-SUM(D19:H19)-K19</f>
        <v>0</v>
      </c>
      <c r="M19" s="7" t="s">
        <v>212</v>
      </c>
      <c r="N19" s="7">
        <f>+四表!E15</f>
        <v>3673657666</v>
      </c>
      <c r="O19" s="7">
        <f>+C19-N19</f>
        <v>0</v>
      </c>
    </row>
    <row r="21" spans="1:15" ht="14.4" x14ac:dyDescent="0.2">
      <c r="A21" s="43" t="s">
        <v>174</v>
      </c>
    </row>
    <row r="22" spans="1:15" ht="13.2" x14ac:dyDescent="0.2">
      <c r="I22" s="9" t="s">
        <v>94</v>
      </c>
    </row>
    <row r="23" spans="1:15" ht="32.4" x14ac:dyDescent="0.15">
      <c r="A23" s="13" t="s">
        <v>172</v>
      </c>
      <c r="B23" s="3" t="s">
        <v>56</v>
      </c>
      <c r="C23" s="1" t="s">
        <v>55</v>
      </c>
      <c r="D23" s="1" t="s">
        <v>54</v>
      </c>
      <c r="E23" s="1" t="s">
        <v>53</v>
      </c>
      <c r="F23" s="1" t="s">
        <v>52</v>
      </c>
      <c r="G23" s="1" t="s">
        <v>51</v>
      </c>
      <c r="H23" s="3" t="s">
        <v>50</v>
      </c>
      <c r="I23" s="1" t="s">
        <v>49</v>
      </c>
    </row>
    <row r="24" spans="1:15" ht="18" customHeight="1" x14ac:dyDescent="0.15">
      <c r="A24" s="23">
        <f>地方債の明細!B19</f>
        <v>32260564685</v>
      </c>
      <c r="B24" s="2">
        <v>31218095346</v>
      </c>
      <c r="C24" s="2">
        <v>682883330</v>
      </c>
      <c r="D24" s="2">
        <v>285342469</v>
      </c>
      <c r="E24" s="2">
        <v>20655228</v>
      </c>
      <c r="F24" s="2">
        <v>20981171</v>
      </c>
      <c r="G24" s="2">
        <v>10435875</v>
      </c>
      <c r="H24" s="2">
        <v>22171266</v>
      </c>
      <c r="I24" s="22"/>
      <c r="L24" s="7">
        <f>A24-SUM(B24:H24)</f>
        <v>0</v>
      </c>
    </row>
    <row r="26" spans="1:15" ht="14.4" x14ac:dyDescent="0.2">
      <c r="A26" s="43" t="s">
        <v>173</v>
      </c>
    </row>
    <row r="27" spans="1:15" ht="13.2" x14ac:dyDescent="0.2">
      <c r="J27" s="9" t="s">
        <v>94</v>
      </c>
    </row>
    <row r="28" spans="1:15" ht="21.6" x14ac:dyDescent="0.15">
      <c r="A28" s="13" t="s">
        <v>172</v>
      </c>
      <c r="B28" s="3" t="s">
        <v>65</v>
      </c>
      <c r="C28" s="1" t="s">
        <v>64</v>
      </c>
      <c r="D28" s="1" t="s">
        <v>63</v>
      </c>
      <c r="E28" s="1" t="s">
        <v>62</v>
      </c>
      <c r="F28" s="1" t="s">
        <v>61</v>
      </c>
      <c r="G28" s="1" t="s">
        <v>60</v>
      </c>
      <c r="H28" s="1" t="s">
        <v>59</v>
      </c>
      <c r="I28" s="1" t="s">
        <v>58</v>
      </c>
      <c r="J28" s="3" t="s">
        <v>57</v>
      </c>
    </row>
    <row r="29" spans="1:15" ht="18" customHeight="1" x14ac:dyDescent="0.15">
      <c r="A29" s="23">
        <f>地方債の明細!B19</f>
        <v>32260564685</v>
      </c>
      <c r="B29" s="2">
        <v>3673657666</v>
      </c>
      <c r="C29" s="2">
        <v>3489240489</v>
      </c>
      <c r="D29" s="2">
        <v>3131940378</v>
      </c>
      <c r="E29" s="2">
        <v>2820733484</v>
      </c>
      <c r="F29" s="2">
        <v>2655134380</v>
      </c>
      <c r="G29" s="2">
        <v>10651748676</v>
      </c>
      <c r="H29" s="2">
        <v>4846097566</v>
      </c>
      <c r="I29" s="2">
        <v>992012046</v>
      </c>
      <c r="J29" s="2">
        <v>0</v>
      </c>
      <c r="L29" s="7">
        <f>A29-SUM(B29:J29)</f>
        <v>0</v>
      </c>
      <c r="M29" s="7">
        <f>+B29-C19</f>
        <v>0</v>
      </c>
    </row>
    <row r="31" spans="1:15" ht="14.4" x14ac:dyDescent="0.2">
      <c r="A31" s="43" t="s">
        <v>177</v>
      </c>
    </row>
    <row r="32" spans="1:15" ht="13.2" x14ac:dyDescent="0.2">
      <c r="H32" s="9" t="s">
        <v>94</v>
      </c>
    </row>
    <row r="33" spans="1:8" ht="21.6" x14ac:dyDescent="0.15">
      <c r="A33" s="17" t="s">
        <v>175</v>
      </c>
      <c r="B33" s="145" t="s">
        <v>66</v>
      </c>
      <c r="C33" s="146"/>
      <c r="D33" s="146"/>
      <c r="E33" s="146"/>
      <c r="F33" s="146"/>
      <c r="G33" s="146"/>
      <c r="H33" s="147"/>
    </row>
    <row r="34" spans="1:8" ht="18" customHeight="1" x14ac:dyDescent="0.15">
      <c r="A34" s="56" t="s">
        <v>151</v>
      </c>
      <c r="B34" s="142" t="s">
        <v>152</v>
      </c>
      <c r="C34" s="143"/>
      <c r="D34" s="143"/>
      <c r="E34" s="143"/>
      <c r="F34" s="143"/>
      <c r="G34" s="143"/>
      <c r="H34" s="144"/>
    </row>
    <row r="35" spans="1:8" ht="15.75" customHeight="1" x14ac:dyDescent="0.15">
      <c r="A35" s="7" t="s">
        <v>176</v>
      </c>
    </row>
  </sheetData>
  <mergeCells count="10">
    <mergeCell ref="A5:A6"/>
    <mergeCell ref="B5:B6"/>
    <mergeCell ref="D5:D6"/>
    <mergeCell ref="E5:E6"/>
    <mergeCell ref="F5:F6"/>
    <mergeCell ref="B34:H34"/>
    <mergeCell ref="B33:H33"/>
    <mergeCell ref="G5:G6"/>
    <mergeCell ref="H5:H6"/>
    <mergeCell ref="K5:K6"/>
  </mergeCells>
  <phoneticPr fontId="3"/>
  <pageMargins left="0.39370078740157483" right="0.39370078740157483" top="0.6692913385826772" bottom="0.39370078740157483" header="0.19685039370078741" footer="0.19685039370078741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CC"/>
  </sheetPr>
  <dimension ref="A1:I11"/>
  <sheetViews>
    <sheetView view="pageBreakPreview" zoomScaleNormal="100" zoomScaleSheetLayoutView="100" workbookViewId="0">
      <selection activeCell="F9" sqref="F9"/>
    </sheetView>
  </sheetViews>
  <sheetFormatPr defaultColWidth="8.88671875" defaultRowHeight="10.8" x14ac:dyDescent="0.15"/>
  <cols>
    <col min="1" max="1" width="28.88671875" style="7" customWidth="1"/>
    <col min="2" max="6" width="20.88671875" style="7" customWidth="1"/>
    <col min="7" max="7" width="8.88671875" style="7"/>
    <col min="8" max="8" width="9.77734375" style="7" bestFit="1" customWidth="1"/>
    <col min="9" max="16384" width="8.88671875" style="7"/>
  </cols>
  <sheetData>
    <row r="1" spans="1:9" ht="14.4" x14ac:dyDescent="0.2">
      <c r="A1" s="43" t="s">
        <v>136</v>
      </c>
      <c r="F1" s="9" t="str">
        <f>"自治体名："&amp;基礎情報!C2</f>
        <v>自治体名：笠間市　一般会計等</v>
      </c>
    </row>
    <row r="2" spans="1:9" ht="13.2" x14ac:dyDescent="0.2">
      <c r="A2" s="8"/>
      <c r="F2" s="9" t="str">
        <f>"年度：令和"&amp;基礎情報!C3&amp;"年度"</f>
        <v>年度：令和3年度</v>
      </c>
    </row>
    <row r="3" spans="1:9" ht="13.2" x14ac:dyDescent="0.2">
      <c r="A3" s="8"/>
      <c r="F3" s="9"/>
    </row>
    <row r="4" spans="1:9" ht="13.2" x14ac:dyDescent="0.2">
      <c r="F4" s="9" t="s">
        <v>94</v>
      </c>
    </row>
    <row r="5" spans="1:9" ht="22.5" customHeight="1" x14ac:dyDescent="0.15">
      <c r="A5" s="140" t="s">
        <v>72</v>
      </c>
      <c r="B5" s="140" t="s">
        <v>71</v>
      </c>
      <c r="C5" s="140" t="s">
        <v>70</v>
      </c>
      <c r="D5" s="140" t="s">
        <v>69</v>
      </c>
      <c r="E5" s="140"/>
      <c r="F5" s="140" t="s">
        <v>68</v>
      </c>
    </row>
    <row r="6" spans="1:9" ht="22.5" customHeight="1" x14ac:dyDescent="0.15">
      <c r="A6" s="140"/>
      <c r="B6" s="140"/>
      <c r="C6" s="140"/>
      <c r="D6" s="3" t="s">
        <v>67</v>
      </c>
      <c r="E6" s="3" t="s">
        <v>25</v>
      </c>
      <c r="F6" s="140"/>
    </row>
    <row r="7" spans="1:9" ht="18" customHeight="1" x14ac:dyDescent="0.15">
      <c r="A7" s="4" t="s">
        <v>153</v>
      </c>
      <c r="B7" s="2">
        <v>4729181047</v>
      </c>
      <c r="C7" s="2">
        <f>IF(F7&gt;B7,F7-B7,0)</f>
        <v>0</v>
      </c>
      <c r="D7" s="2">
        <v>0</v>
      </c>
      <c r="E7" s="2">
        <f>IF(F7&lt;B7,B7-F7,0)</f>
        <v>92517051</v>
      </c>
      <c r="F7" s="2">
        <v>4636663996</v>
      </c>
      <c r="G7" s="7" t="s">
        <v>225</v>
      </c>
      <c r="H7" s="7">
        <f>+四表!E11</f>
        <v>4636663996</v>
      </c>
      <c r="I7" s="7">
        <f>+F7-H7</f>
        <v>0</v>
      </c>
    </row>
    <row r="8" spans="1:9" ht="18" customHeight="1" x14ac:dyDescent="0.15">
      <c r="A8" s="4" t="s">
        <v>154</v>
      </c>
      <c r="B8" s="2">
        <v>3691000</v>
      </c>
      <c r="C8" s="2">
        <f>IF(F8&gt;B8,F8-B8,0)</f>
        <v>0</v>
      </c>
      <c r="D8" s="2">
        <v>0</v>
      </c>
      <c r="E8" s="2">
        <f>IF(F8&lt;B8,B8-F8,0)</f>
        <v>182000</v>
      </c>
      <c r="F8" s="2">
        <v>3509000</v>
      </c>
      <c r="G8" s="7" t="s">
        <v>226</v>
      </c>
      <c r="H8" s="7">
        <f>+四表!E12</f>
        <v>3509000</v>
      </c>
      <c r="I8" s="7">
        <f t="shared" ref="I8:I9" si="0">+F8-H8</f>
        <v>0</v>
      </c>
    </row>
    <row r="9" spans="1:9" ht="18" customHeight="1" x14ac:dyDescent="0.15">
      <c r="A9" s="4" t="s">
        <v>155</v>
      </c>
      <c r="B9" s="2">
        <v>373923999</v>
      </c>
      <c r="C9" s="2">
        <f>F9</f>
        <v>334111315</v>
      </c>
      <c r="D9" s="2">
        <f>+B9</f>
        <v>373923999</v>
      </c>
      <c r="E9" s="2">
        <v>0</v>
      </c>
      <c r="F9" s="2">
        <v>334111315</v>
      </c>
      <c r="G9" s="7" t="s">
        <v>227</v>
      </c>
      <c r="H9" s="7">
        <f>+四表!E20</f>
        <v>334111315</v>
      </c>
      <c r="I9" s="7">
        <f t="shared" si="0"/>
        <v>0</v>
      </c>
    </row>
    <row r="10" spans="1:9" ht="18" customHeight="1" x14ac:dyDescent="0.15">
      <c r="A10" s="4"/>
      <c r="B10" s="2"/>
      <c r="C10" s="2"/>
      <c r="D10" s="2"/>
      <c r="E10" s="2"/>
      <c r="F10" s="2"/>
    </row>
    <row r="11" spans="1:9" ht="18" customHeight="1" x14ac:dyDescent="0.15">
      <c r="A11" s="6" t="s">
        <v>9</v>
      </c>
      <c r="B11" s="19">
        <f>SUM(B7:B10)</f>
        <v>5106796046</v>
      </c>
      <c r="C11" s="19">
        <f t="shared" ref="C11:F11" si="1">SUM(C7:C10)</f>
        <v>334111315</v>
      </c>
      <c r="D11" s="19">
        <f t="shared" si="1"/>
        <v>373923999</v>
      </c>
      <c r="E11" s="19">
        <f t="shared" si="1"/>
        <v>92699051</v>
      </c>
      <c r="F11" s="19">
        <f t="shared" si="1"/>
        <v>4974284311</v>
      </c>
    </row>
  </sheetData>
  <mergeCells count="5">
    <mergeCell ref="A5:A6"/>
    <mergeCell ref="B5:B6"/>
    <mergeCell ref="C5:C6"/>
    <mergeCell ref="F5:F6"/>
    <mergeCell ref="D5:E5"/>
  </mergeCells>
  <phoneticPr fontId="3"/>
  <pageMargins left="0.59055118110236227" right="0.39370078740157483" top="0.6692913385826772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FFCC"/>
    <pageSetUpPr fitToPage="1"/>
  </sheetPr>
  <dimension ref="A1:G23"/>
  <sheetViews>
    <sheetView view="pageBreakPreview" zoomScaleNormal="100" zoomScaleSheetLayoutView="100" workbookViewId="0">
      <selection activeCell="F23" sqref="F23"/>
    </sheetView>
  </sheetViews>
  <sheetFormatPr defaultColWidth="8.88671875" defaultRowHeight="10.8" x14ac:dyDescent="0.15"/>
  <cols>
    <col min="1" max="1" width="25.88671875" style="7" customWidth="1"/>
    <col min="2" max="2" width="43.33203125" style="7" bestFit="1" customWidth="1"/>
    <col min="3" max="3" width="26" style="7" bestFit="1" customWidth="1"/>
    <col min="4" max="4" width="16.88671875" style="7" customWidth="1"/>
    <col min="5" max="5" width="20.33203125" style="7" customWidth="1"/>
    <col min="6" max="6" width="12.6640625" style="7" customWidth="1"/>
    <col min="7" max="7" width="9.77734375" style="7" bestFit="1" customWidth="1"/>
    <col min="8" max="16384" width="8.88671875" style="7"/>
  </cols>
  <sheetData>
    <row r="1" spans="1:7" ht="14.4" x14ac:dyDescent="0.15">
      <c r="A1" s="133" t="s">
        <v>141</v>
      </c>
      <c r="B1" s="134"/>
      <c r="C1" s="134"/>
      <c r="D1" s="134"/>
      <c r="E1" s="134"/>
      <c r="F1" s="134"/>
      <c r="G1" s="134"/>
    </row>
    <row r="2" spans="1:7" ht="14.4" x14ac:dyDescent="0.2">
      <c r="A2" s="43" t="s">
        <v>137</v>
      </c>
      <c r="E2" s="9" t="str">
        <f>"自治体名："&amp;基礎情報!C2</f>
        <v>自治体名：笠間市　一般会計等</v>
      </c>
    </row>
    <row r="3" spans="1:7" ht="13.2" x14ac:dyDescent="0.2">
      <c r="A3" s="8"/>
      <c r="E3" s="9" t="str">
        <f>"年度：令和"&amp;基礎情報!C3&amp;"年度"</f>
        <v>年度：令和3年度</v>
      </c>
    </row>
    <row r="4" spans="1:7" ht="13.2" x14ac:dyDescent="0.2">
      <c r="A4" s="8"/>
    </row>
    <row r="5" spans="1:7" ht="13.2" x14ac:dyDescent="0.2">
      <c r="E5" s="9" t="s">
        <v>94</v>
      </c>
    </row>
    <row r="6" spans="1:7" ht="22.5" customHeight="1" x14ac:dyDescent="0.15">
      <c r="A6" s="3" t="s">
        <v>72</v>
      </c>
      <c r="B6" s="3" t="s">
        <v>73</v>
      </c>
      <c r="C6" s="3" t="s">
        <v>74</v>
      </c>
      <c r="D6" s="3" t="s">
        <v>75</v>
      </c>
      <c r="E6" s="3" t="s">
        <v>76</v>
      </c>
    </row>
    <row r="7" spans="1:7" ht="18" customHeight="1" x14ac:dyDescent="0.15">
      <c r="A7" s="149" t="s">
        <v>77</v>
      </c>
      <c r="B7" s="19" t="s">
        <v>335</v>
      </c>
      <c r="C7" s="19" t="s">
        <v>336</v>
      </c>
      <c r="D7" s="19">
        <v>56559000</v>
      </c>
      <c r="E7" s="4"/>
    </row>
    <row r="8" spans="1:7" ht="18" customHeight="1" x14ac:dyDescent="0.15">
      <c r="A8" s="149"/>
      <c r="B8" s="19"/>
      <c r="C8" s="19"/>
      <c r="D8" s="19"/>
      <c r="E8" s="4"/>
    </row>
    <row r="9" spans="1:7" ht="18" customHeight="1" x14ac:dyDescent="0.15">
      <c r="A9" s="149"/>
      <c r="B9" s="4"/>
      <c r="C9" s="4"/>
      <c r="D9" s="2"/>
      <c r="E9" s="4"/>
    </row>
    <row r="10" spans="1:7" ht="18" customHeight="1" x14ac:dyDescent="0.15">
      <c r="A10" s="150"/>
      <c r="B10" s="6" t="s">
        <v>78</v>
      </c>
      <c r="C10" s="18"/>
      <c r="D10" s="19">
        <f>SUM(D7:D9)</f>
        <v>56559000</v>
      </c>
      <c r="E10" s="60"/>
    </row>
    <row r="11" spans="1:7" ht="18" customHeight="1" x14ac:dyDescent="0.15">
      <c r="A11" s="151" t="s">
        <v>79</v>
      </c>
      <c r="B11" s="19" t="s">
        <v>340</v>
      </c>
      <c r="C11" s="19" t="s">
        <v>349</v>
      </c>
      <c r="D11" s="19">
        <v>1161761486</v>
      </c>
      <c r="E11" s="4"/>
    </row>
    <row r="12" spans="1:7" ht="18" customHeight="1" x14ac:dyDescent="0.15">
      <c r="A12" s="152"/>
      <c r="B12" s="4" t="s">
        <v>350</v>
      </c>
      <c r="C12" s="4" t="s">
        <v>337</v>
      </c>
      <c r="D12" s="19">
        <v>730713648</v>
      </c>
      <c r="E12" s="4"/>
    </row>
    <row r="13" spans="1:7" ht="18" customHeight="1" x14ac:dyDescent="0.15">
      <c r="A13" s="152"/>
      <c r="B13" s="4" t="s">
        <v>351</v>
      </c>
      <c r="C13" s="4" t="s">
        <v>352</v>
      </c>
      <c r="D13" s="19">
        <v>617700000</v>
      </c>
      <c r="E13" s="4"/>
    </row>
    <row r="14" spans="1:7" ht="18" customHeight="1" x14ac:dyDescent="0.15">
      <c r="A14" s="152"/>
      <c r="B14" s="19" t="s">
        <v>338</v>
      </c>
      <c r="C14" s="19" t="s">
        <v>353</v>
      </c>
      <c r="D14" s="19">
        <v>599642590</v>
      </c>
      <c r="E14" s="4"/>
    </row>
    <row r="15" spans="1:7" ht="18" customHeight="1" x14ac:dyDescent="0.15">
      <c r="A15" s="152"/>
      <c r="B15" s="4" t="s">
        <v>341</v>
      </c>
      <c r="C15" s="4" t="s">
        <v>354</v>
      </c>
      <c r="D15" s="19">
        <v>500000000</v>
      </c>
      <c r="E15" s="4"/>
    </row>
    <row r="16" spans="1:7" ht="18" customHeight="1" x14ac:dyDescent="0.15">
      <c r="A16" s="152"/>
      <c r="B16" s="4" t="s">
        <v>339</v>
      </c>
      <c r="C16" s="4"/>
      <c r="D16" s="2">
        <f>+G23-SUM(D10:D15)</f>
        <v>5357112626</v>
      </c>
      <c r="E16" s="4"/>
    </row>
    <row r="17" spans="1:7" ht="18" customHeight="1" x14ac:dyDescent="0.15">
      <c r="A17" s="153"/>
      <c r="B17" s="6" t="s">
        <v>78</v>
      </c>
      <c r="C17" s="18"/>
      <c r="D17" s="19">
        <f>SUM(D11:D16)</f>
        <v>8966930350</v>
      </c>
      <c r="E17" s="60"/>
      <c r="F17" s="7" t="s">
        <v>211</v>
      </c>
    </row>
    <row r="18" spans="1:7" ht="18" customHeight="1" x14ac:dyDescent="0.15">
      <c r="A18" s="6" t="s">
        <v>9</v>
      </c>
      <c r="B18" s="18"/>
      <c r="C18" s="18"/>
      <c r="D18" s="19">
        <f>+D10+D17</f>
        <v>9023489350</v>
      </c>
      <c r="E18" s="60"/>
      <c r="F18" s="7">
        <f>+四表!J25</f>
        <v>9023489350</v>
      </c>
      <c r="G18" s="7">
        <f>+D18-F18</f>
        <v>0</v>
      </c>
    </row>
    <row r="20" spans="1:7" x14ac:dyDescent="0.15">
      <c r="F20" s="98" t="s">
        <v>609</v>
      </c>
      <c r="G20" s="7">
        <v>376166158</v>
      </c>
    </row>
    <row r="21" spans="1:7" x14ac:dyDescent="0.15">
      <c r="F21" s="99" t="s">
        <v>610</v>
      </c>
      <c r="G21" s="7">
        <v>8650948192</v>
      </c>
    </row>
    <row r="22" spans="1:7" x14ac:dyDescent="0.15">
      <c r="F22" s="99" t="s">
        <v>611</v>
      </c>
      <c r="G22" s="7">
        <v>-3625000</v>
      </c>
    </row>
    <row r="23" spans="1:7" x14ac:dyDescent="0.15">
      <c r="G23" s="7">
        <f>SUM(G20:G22)</f>
        <v>9023489350</v>
      </c>
    </row>
  </sheetData>
  <mergeCells count="3">
    <mergeCell ref="A7:A10"/>
    <mergeCell ref="A1:G1"/>
    <mergeCell ref="A11:A17"/>
  </mergeCells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CC"/>
    <pageSetUpPr fitToPage="1"/>
  </sheetPr>
  <dimension ref="A1:N32"/>
  <sheetViews>
    <sheetView view="pageBreakPreview" topLeftCell="A7" zoomScale="90" zoomScaleNormal="100" zoomScaleSheetLayoutView="90" workbookViewId="0">
      <selection activeCell="E7" sqref="E7:E30"/>
    </sheetView>
  </sheetViews>
  <sheetFormatPr defaultColWidth="8.88671875" defaultRowHeight="10.8" x14ac:dyDescent="0.15"/>
  <cols>
    <col min="1" max="1" width="28.88671875" style="7" customWidth="1"/>
    <col min="2" max="3" width="24.88671875" style="7" customWidth="1"/>
    <col min="4" max="4" width="28.88671875" style="7" customWidth="1"/>
    <col min="5" max="5" width="24.88671875" style="7" customWidth="1"/>
    <col min="6" max="6" width="18.88671875" style="7" bestFit="1" customWidth="1"/>
    <col min="7" max="7" width="13.6640625" style="7" bestFit="1" customWidth="1"/>
    <col min="8" max="8" width="11.33203125" style="75" bestFit="1" customWidth="1"/>
    <col min="9" max="9" width="8.88671875" style="7"/>
    <col min="10" max="10" width="10.77734375" style="7" bestFit="1" customWidth="1"/>
    <col min="11" max="16384" width="8.88671875" style="7"/>
  </cols>
  <sheetData>
    <row r="1" spans="1:10" ht="14.4" x14ac:dyDescent="0.15">
      <c r="A1" s="133" t="s">
        <v>142</v>
      </c>
      <c r="B1" s="134"/>
      <c r="C1" s="134"/>
      <c r="D1" s="134"/>
      <c r="E1" s="134"/>
      <c r="F1" s="134"/>
      <c r="G1" s="134"/>
    </row>
    <row r="2" spans="1:10" s="43" customFormat="1" ht="14.4" x14ac:dyDescent="0.2">
      <c r="A2" s="43" t="s">
        <v>138</v>
      </c>
      <c r="E2" s="55" t="str">
        <f>"自治体名："&amp;基礎情報!C2</f>
        <v>自治体名：笠間市　一般会計等</v>
      </c>
      <c r="H2" s="76"/>
    </row>
    <row r="3" spans="1:10" ht="13.2" x14ac:dyDescent="0.2">
      <c r="A3" s="8"/>
      <c r="E3" s="55" t="str">
        <f>"年度：令和"&amp;基礎情報!C3&amp;"年度"</f>
        <v>年度：令和3年度</v>
      </c>
    </row>
    <row r="4" spans="1:10" ht="13.2" x14ac:dyDescent="0.2">
      <c r="A4" s="8"/>
    </row>
    <row r="5" spans="1:10" ht="13.2" x14ac:dyDescent="0.2">
      <c r="E5" s="9" t="s">
        <v>94</v>
      </c>
    </row>
    <row r="6" spans="1:10" ht="22.5" customHeight="1" thickBot="1" x14ac:dyDescent="0.2">
      <c r="A6" s="3" t="s">
        <v>85</v>
      </c>
      <c r="B6" s="3" t="s">
        <v>72</v>
      </c>
      <c r="C6" s="140" t="s">
        <v>84</v>
      </c>
      <c r="D6" s="140"/>
      <c r="E6" s="3" t="s">
        <v>75</v>
      </c>
      <c r="H6" s="75" t="s">
        <v>248</v>
      </c>
      <c r="I6" s="7" t="s">
        <v>249</v>
      </c>
    </row>
    <row r="7" spans="1:10" ht="18" customHeight="1" x14ac:dyDescent="0.15">
      <c r="A7" s="140" t="s">
        <v>184</v>
      </c>
      <c r="B7" s="150" t="s">
        <v>83</v>
      </c>
      <c r="C7" s="154" t="s">
        <v>228</v>
      </c>
      <c r="D7" s="155"/>
      <c r="E7" s="2">
        <f>+H7+I7</f>
        <v>9461503707</v>
      </c>
      <c r="H7" s="75">
        <v>9448243715</v>
      </c>
      <c r="I7" s="7">
        <f>SUM(J7:J10)</f>
        <v>13259992</v>
      </c>
      <c r="J7" s="93">
        <v>8215243</v>
      </c>
    </row>
    <row r="8" spans="1:10" ht="18" customHeight="1" x14ac:dyDescent="0.15">
      <c r="A8" s="140"/>
      <c r="B8" s="150"/>
      <c r="C8" s="154" t="s">
        <v>229</v>
      </c>
      <c r="D8" s="155"/>
      <c r="E8" s="2">
        <f t="shared" ref="E8:E20" si="0">+H8+I8</f>
        <v>392312000</v>
      </c>
      <c r="H8" s="75">
        <v>392312000</v>
      </c>
      <c r="J8" s="94">
        <v>-12110900</v>
      </c>
    </row>
    <row r="9" spans="1:10" ht="18" customHeight="1" x14ac:dyDescent="0.15">
      <c r="A9" s="140"/>
      <c r="B9" s="150"/>
      <c r="C9" s="154" t="s">
        <v>230</v>
      </c>
      <c r="D9" s="155"/>
      <c r="E9" s="2">
        <f t="shared" si="0"/>
        <v>5277000</v>
      </c>
      <c r="H9" s="75">
        <v>5277000</v>
      </c>
      <c r="J9" s="94">
        <v>14878667</v>
      </c>
    </row>
    <row r="10" spans="1:10" ht="18" customHeight="1" thickBot="1" x14ac:dyDescent="0.2">
      <c r="A10" s="140"/>
      <c r="B10" s="150"/>
      <c r="C10" s="154" t="s">
        <v>231</v>
      </c>
      <c r="D10" s="155"/>
      <c r="E10" s="2">
        <f t="shared" si="0"/>
        <v>50316000</v>
      </c>
      <c r="H10" s="75">
        <v>50316000</v>
      </c>
      <c r="J10" s="95">
        <v>2276982</v>
      </c>
    </row>
    <row r="11" spans="1:10" ht="18" customHeight="1" x14ac:dyDescent="0.15">
      <c r="A11" s="140"/>
      <c r="B11" s="150"/>
      <c r="C11" s="154" t="s">
        <v>232</v>
      </c>
      <c r="D11" s="155"/>
      <c r="E11" s="2">
        <f t="shared" si="0"/>
        <v>59925000</v>
      </c>
      <c r="H11" s="75">
        <v>59925000</v>
      </c>
    </row>
    <row r="12" spans="1:10" ht="18" customHeight="1" x14ac:dyDescent="0.15">
      <c r="A12" s="140"/>
      <c r="B12" s="150"/>
      <c r="C12" s="154" t="s">
        <v>342</v>
      </c>
      <c r="D12" s="155"/>
      <c r="E12" s="2">
        <f t="shared" ref="E12" si="1">+H12+I12</f>
        <v>126795000</v>
      </c>
      <c r="H12" s="75">
        <v>126795000</v>
      </c>
    </row>
    <row r="13" spans="1:10" ht="18" customHeight="1" x14ac:dyDescent="0.15">
      <c r="A13" s="140"/>
      <c r="B13" s="150"/>
      <c r="C13" s="154" t="s">
        <v>233</v>
      </c>
      <c r="D13" s="155"/>
      <c r="E13" s="2">
        <f t="shared" si="0"/>
        <v>1724750000</v>
      </c>
      <c r="H13" s="75">
        <v>1724750000</v>
      </c>
    </row>
    <row r="14" spans="1:10" ht="18" customHeight="1" x14ac:dyDescent="0.15">
      <c r="A14" s="140"/>
      <c r="B14" s="150"/>
      <c r="C14" s="154" t="s">
        <v>240</v>
      </c>
      <c r="D14" s="155"/>
      <c r="E14" s="2">
        <f t="shared" ref="E14" si="2">+H14+I14</f>
        <v>32911000</v>
      </c>
      <c r="H14" s="75">
        <v>32911000</v>
      </c>
    </row>
    <row r="15" spans="1:10" ht="18" customHeight="1" x14ac:dyDescent="0.15">
      <c r="A15" s="140"/>
      <c r="B15" s="150"/>
      <c r="C15" s="154" t="s">
        <v>234</v>
      </c>
      <c r="D15" s="155"/>
      <c r="E15" s="2">
        <f t="shared" si="0"/>
        <v>184548724</v>
      </c>
      <c r="H15" s="75">
        <v>184548724</v>
      </c>
    </row>
    <row r="16" spans="1:10" ht="18" customHeight="1" x14ac:dyDescent="0.15">
      <c r="A16" s="140"/>
      <c r="B16" s="150"/>
      <c r="C16" s="154" t="s">
        <v>235</v>
      </c>
      <c r="D16" s="155"/>
      <c r="E16" s="2">
        <f t="shared" si="0"/>
        <v>164603000</v>
      </c>
      <c r="H16" s="75">
        <v>164603000</v>
      </c>
    </row>
    <row r="17" spans="1:14" ht="18" customHeight="1" x14ac:dyDescent="0.15">
      <c r="A17" s="140"/>
      <c r="B17" s="150"/>
      <c r="C17" s="154" t="s">
        <v>236</v>
      </c>
      <c r="D17" s="155"/>
      <c r="E17" s="2">
        <f t="shared" si="0"/>
        <v>7845901000</v>
      </c>
      <c r="H17" s="75">
        <v>7845901000</v>
      </c>
    </row>
    <row r="18" spans="1:14" ht="18" customHeight="1" thickBot="1" x14ac:dyDescent="0.2">
      <c r="A18" s="140"/>
      <c r="B18" s="150"/>
      <c r="C18" s="154" t="s">
        <v>237</v>
      </c>
      <c r="D18" s="155"/>
      <c r="E18" s="2">
        <f t="shared" si="0"/>
        <v>8589000</v>
      </c>
      <c r="H18" s="75">
        <v>8589000</v>
      </c>
    </row>
    <row r="19" spans="1:14" ht="18" customHeight="1" x14ac:dyDescent="0.15">
      <c r="A19" s="140"/>
      <c r="B19" s="150"/>
      <c r="C19" s="154" t="s">
        <v>238</v>
      </c>
      <c r="D19" s="155"/>
      <c r="E19" s="2">
        <f t="shared" si="0"/>
        <v>167761129</v>
      </c>
      <c r="H19" s="75">
        <v>167804909</v>
      </c>
      <c r="I19" s="7">
        <f>SUM(J19:J21)</f>
        <v>-43780</v>
      </c>
      <c r="J19" s="93">
        <v>27200</v>
      </c>
    </row>
    <row r="20" spans="1:14" ht="18" customHeight="1" x14ac:dyDescent="0.15">
      <c r="A20" s="140"/>
      <c r="B20" s="150"/>
      <c r="C20" s="154" t="s">
        <v>239</v>
      </c>
      <c r="D20" s="155"/>
      <c r="E20" s="2">
        <f t="shared" si="0"/>
        <v>172481741</v>
      </c>
      <c r="H20" s="75">
        <v>172481741</v>
      </c>
      <c r="J20" s="94">
        <v>-81480</v>
      </c>
    </row>
    <row r="21" spans="1:14" ht="18" customHeight="1" thickBot="1" x14ac:dyDescent="0.2">
      <c r="A21" s="140"/>
      <c r="B21" s="150"/>
      <c r="C21" s="154" t="s">
        <v>343</v>
      </c>
      <c r="D21" s="155"/>
      <c r="E21" s="2">
        <f>+H21+I21</f>
        <v>31042258</v>
      </c>
      <c r="H21" s="75">
        <v>31042258</v>
      </c>
      <c r="J21" s="95">
        <v>10500</v>
      </c>
    </row>
    <row r="22" spans="1:14" ht="18" customHeight="1" x14ac:dyDescent="0.15">
      <c r="A22" s="140"/>
      <c r="B22" s="150"/>
      <c r="C22" s="154" t="s">
        <v>344</v>
      </c>
      <c r="D22" s="155"/>
      <c r="E22" s="2">
        <f>+H22+I22</f>
        <v>7397000</v>
      </c>
      <c r="H22" s="75">
        <v>7397000</v>
      </c>
    </row>
    <row r="23" spans="1:14" ht="18" customHeight="1" x14ac:dyDescent="0.15">
      <c r="A23" s="140"/>
      <c r="B23" s="150"/>
      <c r="C23" s="150" t="s">
        <v>36</v>
      </c>
      <c r="D23" s="155"/>
      <c r="E23" s="2">
        <f>SUM(E7:E22)</f>
        <v>20436113559</v>
      </c>
    </row>
    <row r="24" spans="1:14" ht="18" customHeight="1" x14ac:dyDescent="0.15">
      <c r="A24" s="140"/>
      <c r="B24" s="150" t="s">
        <v>82</v>
      </c>
      <c r="C24" s="157" t="s">
        <v>81</v>
      </c>
      <c r="D24" s="4" t="s">
        <v>182</v>
      </c>
      <c r="E24" s="2">
        <f>SUM(H24:N24)*1000</f>
        <v>597021000</v>
      </c>
      <c r="H24" s="7">
        <v>47500</v>
      </c>
      <c r="I24" s="7">
        <v>460</v>
      </c>
      <c r="J24" s="7">
        <v>69706</v>
      </c>
      <c r="K24" s="7">
        <v>28648</v>
      </c>
      <c r="L24" s="7">
        <v>370484</v>
      </c>
      <c r="M24" s="7">
        <v>5486</v>
      </c>
      <c r="N24" s="7">
        <v>74737</v>
      </c>
    </row>
    <row r="25" spans="1:14" ht="18" customHeight="1" x14ac:dyDescent="0.15">
      <c r="A25" s="140"/>
      <c r="B25" s="150"/>
      <c r="C25" s="150"/>
      <c r="D25" s="4" t="s">
        <v>183</v>
      </c>
      <c r="E25" s="2">
        <f>SUM(H25:N25)*1000</f>
        <v>17116000</v>
      </c>
      <c r="F25" s="7" t="s">
        <v>241</v>
      </c>
      <c r="H25" s="7">
        <v>864</v>
      </c>
      <c r="I25" s="7">
        <v>6286</v>
      </c>
      <c r="J25" s="7">
        <v>9966</v>
      </c>
    </row>
    <row r="26" spans="1:14" ht="18" customHeight="1" x14ac:dyDescent="0.15">
      <c r="A26" s="140"/>
      <c r="B26" s="150"/>
      <c r="C26" s="150"/>
      <c r="D26" s="6" t="s">
        <v>78</v>
      </c>
      <c r="E26" s="2">
        <f>SUM(E24:E25)</f>
        <v>614137000</v>
      </c>
      <c r="F26" s="7">
        <f>+四表!V38</f>
        <v>614137000</v>
      </c>
      <c r="G26" s="7">
        <f>+E26-F26</f>
        <v>0</v>
      </c>
    </row>
    <row r="27" spans="1:14" ht="18" customHeight="1" x14ac:dyDescent="0.15">
      <c r="A27" s="140"/>
      <c r="B27" s="150"/>
      <c r="C27" s="157" t="s">
        <v>80</v>
      </c>
      <c r="D27" s="4" t="s">
        <v>182</v>
      </c>
      <c r="E27" s="2">
        <f>+H27-E24</f>
        <v>7465749865</v>
      </c>
      <c r="H27" s="75">
        <v>8062770865</v>
      </c>
    </row>
    <row r="28" spans="1:14" ht="18" customHeight="1" x14ac:dyDescent="0.15">
      <c r="A28" s="140"/>
      <c r="B28" s="150"/>
      <c r="C28" s="150"/>
      <c r="D28" s="4" t="s">
        <v>183</v>
      </c>
      <c r="E28" s="2">
        <f>+H28-E25</f>
        <v>3129362546</v>
      </c>
      <c r="H28" s="75">
        <v>3146478546</v>
      </c>
    </row>
    <row r="29" spans="1:14" ht="18" customHeight="1" x14ac:dyDescent="0.15">
      <c r="A29" s="140"/>
      <c r="B29" s="150"/>
      <c r="C29" s="150"/>
      <c r="D29" s="6" t="s">
        <v>78</v>
      </c>
      <c r="E29" s="2">
        <f>SUM(E27:E28)</f>
        <v>10595112411</v>
      </c>
    </row>
    <row r="30" spans="1:14" ht="18" customHeight="1" x14ac:dyDescent="0.15">
      <c r="A30" s="156"/>
      <c r="B30" s="155"/>
      <c r="C30" s="150" t="s">
        <v>36</v>
      </c>
      <c r="D30" s="155"/>
      <c r="E30" s="2">
        <f>+E26+E29</f>
        <v>11209249411</v>
      </c>
    </row>
    <row r="31" spans="1:14" ht="18" customHeight="1" x14ac:dyDescent="0.15">
      <c r="A31" s="156"/>
      <c r="B31" s="140" t="s">
        <v>9</v>
      </c>
      <c r="C31" s="156"/>
      <c r="D31" s="156"/>
      <c r="E31" s="59">
        <f>+E23+E30</f>
        <v>31645362970</v>
      </c>
    </row>
    <row r="32" spans="1:14" x14ac:dyDescent="0.15">
      <c r="F32" s="7">
        <f>+四表!N11</f>
        <v>31645362970</v>
      </c>
      <c r="G32" s="7">
        <f>E31-F32</f>
        <v>0</v>
      </c>
    </row>
  </sheetData>
  <mergeCells count="26">
    <mergeCell ref="C10:D10"/>
    <mergeCell ref="C11:D11"/>
    <mergeCell ref="C8:D8"/>
    <mergeCell ref="C12:D12"/>
    <mergeCell ref="C14:D14"/>
    <mergeCell ref="A1:G1"/>
    <mergeCell ref="A7:A31"/>
    <mergeCell ref="B7:B23"/>
    <mergeCell ref="C7:D7"/>
    <mergeCell ref="C13:D13"/>
    <mergeCell ref="C20:D20"/>
    <mergeCell ref="C22:D22"/>
    <mergeCell ref="C23:D23"/>
    <mergeCell ref="B24:B30"/>
    <mergeCell ref="C24:C26"/>
    <mergeCell ref="C27:C29"/>
    <mergeCell ref="C6:D6"/>
    <mergeCell ref="C30:D30"/>
    <mergeCell ref="B31:D31"/>
    <mergeCell ref="C15:D15"/>
    <mergeCell ref="C9:D9"/>
    <mergeCell ref="C16:D16"/>
    <mergeCell ref="C17:D17"/>
    <mergeCell ref="C18:D18"/>
    <mergeCell ref="C19:D19"/>
    <mergeCell ref="C21:D21"/>
  </mergeCells>
  <phoneticPr fontId="3"/>
  <pageMargins left="0.59055118110236227" right="0.39370078740157483" top="0.6692913385826772" bottom="0.39370078740157483" header="0.19685039370078741" footer="0.19685039370078741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CC"/>
    <pageSetUpPr fitToPage="1"/>
  </sheetPr>
  <dimension ref="A1:M26"/>
  <sheetViews>
    <sheetView view="pageBreakPreview" zoomScaleNormal="100" zoomScaleSheetLayoutView="100" workbookViewId="0">
      <selection activeCell="J23" sqref="J23"/>
    </sheetView>
  </sheetViews>
  <sheetFormatPr defaultColWidth="8.88671875" defaultRowHeight="20.25" customHeight="1" x14ac:dyDescent="0.2"/>
  <cols>
    <col min="1" max="1" width="23.33203125" style="8" customWidth="1"/>
    <col min="2" max="6" width="20.88671875" style="8" customWidth="1"/>
    <col min="7" max="7" width="8.88671875" style="8"/>
    <col min="8" max="8" width="3.77734375" style="8" bestFit="1" customWidth="1"/>
    <col min="9" max="9" width="25.6640625" style="8" customWidth="1"/>
    <col min="10" max="10" width="15.6640625" style="8" customWidth="1"/>
    <col min="11" max="11" width="3.77734375" style="8" bestFit="1" customWidth="1"/>
    <col min="12" max="12" width="25.6640625" style="8" customWidth="1"/>
    <col min="13" max="13" width="15.6640625" style="8" customWidth="1"/>
    <col min="14" max="16384" width="8.88671875" style="8"/>
  </cols>
  <sheetData>
    <row r="1" spans="1:13" ht="14.25" customHeight="1" x14ac:dyDescent="0.2">
      <c r="A1" s="46" t="s">
        <v>139</v>
      </c>
      <c r="B1" s="46"/>
      <c r="C1" s="46"/>
      <c r="D1" s="46"/>
      <c r="E1" s="46"/>
      <c r="F1" s="57" t="str">
        <f>"自治体名："&amp;基礎情報!C2</f>
        <v>自治体名：笠間市　一般会計等</v>
      </c>
    </row>
    <row r="2" spans="1:13" ht="14.25" customHeight="1" x14ac:dyDescent="0.2">
      <c r="B2" s="24"/>
      <c r="C2" s="24"/>
      <c r="D2" s="24"/>
      <c r="E2" s="24"/>
      <c r="F2" s="57" t="str">
        <f>"年度：令和"&amp;基礎情報!C3&amp;"年度"</f>
        <v>年度：令和3年度</v>
      </c>
    </row>
    <row r="3" spans="1:13" ht="14.25" customHeight="1" x14ac:dyDescent="0.2">
      <c r="B3" s="24"/>
      <c r="C3" s="24"/>
      <c r="D3" s="24"/>
      <c r="E3" s="24"/>
      <c r="F3" s="25"/>
    </row>
    <row r="4" spans="1:13" ht="14.25" customHeight="1" x14ac:dyDescent="0.2">
      <c r="B4" s="24"/>
      <c r="C4" s="24"/>
      <c r="D4" s="24"/>
      <c r="E4" s="24"/>
      <c r="F4" s="25" t="s">
        <v>87</v>
      </c>
    </row>
    <row r="5" spans="1:13" ht="20.25" customHeight="1" x14ac:dyDescent="0.2">
      <c r="A5" s="158" t="s">
        <v>72</v>
      </c>
      <c r="B5" s="160" t="s">
        <v>75</v>
      </c>
      <c r="C5" s="160" t="s">
        <v>88</v>
      </c>
      <c r="D5" s="160"/>
      <c r="E5" s="160"/>
      <c r="F5" s="160"/>
    </row>
    <row r="6" spans="1:13" ht="20.25" customHeight="1" x14ac:dyDescent="0.2">
      <c r="A6" s="158"/>
      <c r="B6" s="160"/>
      <c r="C6" s="160" t="s">
        <v>82</v>
      </c>
      <c r="D6" s="160" t="s">
        <v>89</v>
      </c>
      <c r="E6" s="160" t="s">
        <v>83</v>
      </c>
      <c r="F6" s="160" t="s">
        <v>25</v>
      </c>
    </row>
    <row r="7" spans="1:13" ht="20.25" customHeight="1" thickBot="1" x14ac:dyDescent="0.25">
      <c r="A7" s="159"/>
      <c r="B7" s="161"/>
      <c r="C7" s="161"/>
      <c r="D7" s="161"/>
      <c r="E7" s="161"/>
      <c r="F7" s="161"/>
      <c r="H7" s="8" t="s">
        <v>204</v>
      </c>
      <c r="K7" s="8" t="s">
        <v>206</v>
      </c>
    </row>
    <row r="8" spans="1:13" ht="20.25" customHeight="1" thickTop="1" x14ac:dyDescent="0.2">
      <c r="A8" s="26" t="s">
        <v>90</v>
      </c>
      <c r="B8" s="27">
        <f>+四表!J42</f>
        <v>30941576271</v>
      </c>
      <c r="C8" s="27">
        <f>+C12-C9-C10</f>
        <v>10595112411</v>
      </c>
      <c r="D8" s="27">
        <f>+D12-D9-D10</f>
        <v>2123766060</v>
      </c>
      <c r="E8" s="27">
        <f>+B8-C8-D8-F8</f>
        <v>14077454316</v>
      </c>
      <c r="F8" s="27">
        <f>+J26</f>
        <v>4145243484</v>
      </c>
      <c r="H8" s="9" t="s">
        <v>156</v>
      </c>
      <c r="I8" s="62" t="s">
        <v>157</v>
      </c>
      <c r="J8" s="8">
        <f>+四表!J18</f>
        <v>3781997145</v>
      </c>
      <c r="K8" s="9" t="s">
        <v>161</v>
      </c>
      <c r="L8" s="8" t="s">
        <v>162</v>
      </c>
      <c r="M8" s="8">
        <f>+四表!V9</f>
        <v>28375768511</v>
      </c>
    </row>
    <row r="9" spans="1:13" ht="20.25" customHeight="1" x14ac:dyDescent="0.2">
      <c r="A9" s="26" t="s">
        <v>91</v>
      </c>
      <c r="B9" s="27">
        <f>+四表!O16</f>
        <v>4097151121</v>
      </c>
      <c r="C9" s="27">
        <f>+四表!V38</f>
        <v>614137000</v>
      </c>
      <c r="D9" s="27">
        <f>ROUNDDOWN(C15*C16/C17,0)</f>
        <v>2030943940</v>
      </c>
      <c r="E9" s="27">
        <f>+B9-C9-D9-F9</f>
        <v>1452070181</v>
      </c>
      <c r="F9" s="27">
        <v>0</v>
      </c>
      <c r="H9" s="9" t="s">
        <v>156</v>
      </c>
      <c r="I9" s="62" t="s">
        <v>158</v>
      </c>
      <c r="J9" s="8">
        <f>+四表!J12</f>
        <v>334111315</v>
      </c>
      <c r="K9" s="9" t="s">
        <v>161</v>
      </c>
      <c r="L9" s="8" t="s">
        <v>193</v>
      </c>
      <c r="M9" s="8">
        <f>+四表!V25</f>
        <v>14838000</v>
      </c>
    </row>
    <row r="10" spans="1:13" ht="20.25" customHeight="1" x14ac:dyDescent="0.2">
      <c r="A10" s="26" t="s">
        <v>92</v>
      </c>
      <c r="B10" s="27">
        <f>+四表!O18</f>
        <v>2136077226</v>
      </c>
      <c r="C10" s="27"/>
      <c r="D10" s="27"/>
      <c r="E10" s="27">
        <f>+B10-C10-D10-F10</f>
        <v>2136077226</v>
      </c>
      <c r="F10" s="27">
        <v>0</v>
      </c>
      <c r="H10" s="9" t="s">
        <v>156</v>
      </c>
      <c r="I10" s="62" t="s">
        <v>159</v>
      </c>
      <c r="J10" s="8" t="str">
        <f>+四表!J13</f>
        <v>-</v>
      </c>
      <c r="K10" s="9" t="s">
        <v>161</v>
      </c>
      <c r="L10" s="8" t="s">
        <v>163</v>
      </c>
      <c r="M10" s="8">
        <f>+四表!V22</f>
        <v>10595112411</v>
      </c>
    </row>
    <row r="11" spans="1:13" ht="20.25" customHeight="1" x14ac:dyDescent="0.2">
      <c r="A11" s="26" t="s">
        <v>25</v>
      </c>
      <c r="B11" s="27"/>
      <c r="C11" s="27"/>
      <c r="D11" s="27"/>
      <c r="E11" s="27"/>
      <c r="F11" s="27"/>
      <c r="H11" s="9" t="s">
        <v>188</v>
      </c>
      <c r="I11" s="8" t="s">
        <v>189</v>
      </c>
      <c r="J11" s="8">
        <f>+四表!J36</f>
        <v>5359718</v>
      </c>
      <c r="K11" s="9" t="s">
        <v>161</v>
      </c>
      <c r="L11" s="8" t="s">
        <v>164</v>
      </c>
      <c r="M11" s="8">
        <f>+四表!V23</f>
        <v>319465190</v>
      </c>
    </row>
    <row r="12" spans="1:13" ht="20.25" customHeight="1" x14ac:dyDescent="0.2">
      <c r="A12" s="28" t="s">
        <v>9</v>
      </c>
      <c r="B12" s="27">
        <f>SUM(B8:B11)</f>
        <v>37174804618</v>
      </c>
      <c r="C12" s="27">
        <f>+四表!N13</f>
        <v>11209249411</v>
      </c>
      <c r="D12" s="27">
        <f>+四表!V49-C18</f>
        <v>4154710000</v>
      </c>
      <c r="E12" s="27">
        <f>SUM(E8:E11)</f>
        <v>17665601723</v>
      </c>
      <c r="F12" s="27">
        <f>SUM(F8:F11)</f>
        <v>4145243484</v>
      </c>
      <c r="H12" s="9" t="s">
        <v>188</v>
      </c>
      <c r="I12" s="8" t="s">
        <v>190</v>
      </c>
      <c r="J12" s="8">
        <f>+四表!J37</f>
        <v>0</v>
      </c>
      <c r="K12" s="9" t="s">
        <v>161</v>
      </c>
      <c r="L12" s="8" t="s">
        <v>165</v>
      </c>
      <c r="M12" s="8">
        <f>+四表!V24</f>
        <v>806896009</v>
      </c>
    </row>
    <row r="13" spans="1:13" ht="20.25" customHeight="1" x14ac:dyDescent="0.2">
      <c r="B13" s="8">
        <f>+B12-SUM(C12:F12)</f>
        <v>0</v>
      </c>
      <c r="E13" s="8" t="s">
        <v>144</v>
      </c>
      <c r="H13" s="9" t="s">
        <v>188</v>
      </c>
      <c r="I13" s="8" t="s">
        <v>201</v>
      </c>
      <c r="J13" s="8">
        <f>+四表!J35</f>
        <v>92513535</v>
      </c>
      <c r="K13" s="9" t="s">
        <v>161</v>
      </c>
      <c r="L13" s="8" t="s">
        <v>197</v>
      </c>
      <c r="M13" s="8">
        <f>+四表!V28</f>
        <v>0</v>
      </c>
    </row>
    <row r="14" spans="1:13" ht="20.25" customHeight="1" x14ac:dyDescent="0.2">
      <c r="H14" s="9" t="s">
        <v>188</v>
      </c>
      <c r="I14" s="8" t="s">
        <v>202</v>
      </c>
      <c r="J14" s="8">
        <f>+四表!J22</f>
        <v>21123209</v>
      </c>
      <c r="K14" s="9" t="s">
        <v>156</v>
      </c>
      <c r="L14" s="8" t="s">
        <v>199</v>
      </c>
      <c r="M14" s="8">
        <f>+四表!J40</f>
        <v>93988526</v>
      </c>
    </row>
    <row r="15" spans="1:13" ht="20.25" customHeight="1" x14ac:dyDescent="0.2">
      <c r="A15" s="8" t="s">
        <v>187</v>
      </c>
      <c r="C15" s="8">
        <f>+四表!V32</f>
        <v>4097151121</v>
      </c>
      <c r="H15" s="9" t="s">
        <v>156</v>
      </c>
      <c r="I15" s="8" t="s">
        <v>203</v>
      </c>
      <c r="J15" s="8">
        <f>+四表!J38</f>
        <v>575347</v>
      </c>
      <c r="K15" s="9"/>
      <c r="L15" s="8" t="s">
        <v>200</v>
      </c>
      <c r="M15" s="8">
        <f>+D8</f>
        <v>2123766060</v>
      </c>
    </row>
    <row r="16" spans="1:13" ht="20.25" customHeight="1" x14ac:dyDescent="0.2">
      <c r="A16" s="8" t="s">
        <v>185</v>
      </c>
      <c r="C16" s="61">
        <v>2853600</v>
      </c>
      <c r="H16" s="9" t="s">
        <v>156</v>
      </c>
      <c r="I16" s="8" t="s">
        <v>207</v>
      </c>
      <c r="J16" s="8">
        <f>-四表!J41</f>
        <v>-182000</v>
      </c>
      <c r="K16" s="9"/>
      <c r="L16" s="8" t="s">
        <v>166</v>
      </c>
      <c r="M16" s="8">
        <f>+引当金の明細!B9</f>
        <v>373923999</v>
      </c>
    </row>
    <row r="17" spans="1:13" ht="20.25" customHeight="1" x14ac:dyDescent="0.2">
      <c r="A17" s="8" t="s">
        <v>186</v>
      </c>
      <c r="C17" s="61">
        <v>5756747</v>
      </c>
      <c r="H17" s="9" t="s">
        <v>156</v>
      </c>
      <c r="I17" s="8" t="s">
        <v>205</v>
      </c>
      <c r="K17" s="9"/>
      <c r="M17" s="8">
        <f>+M8+M9-M10-M11-M12-M14-M13-M15-M16</f>
        <v>14077454316</v>
      </c>
    </row>
    <row r="18" spans="1:13" ht="20.25" customHeight="1" x14ac:dyDescent="0.2">
      <c r="A18" s="8" t="s">
        <v>208</v>
      </c>
      <c r="C18" s="61">
        <v>0</v>
      </c>
      <c r="I18" s="70" t="s">
        <v>196</v>
      </c>
      <c r="J18" s="8">
        <f>+四表!V23-四表!J30</f>
        <v>361070</v>
      </c>
      <c r="K18" s="9"/>
      <c r="L18" s="73" t="s">
        <v>148</v>
      </c>
      <c r="M18" s="73">
        <f>+M17-E8</f>
        <v>0</v>
      </c>
    </row>
    <row r="19" spans="1:13" ht="20.25" customHeight="1" x14ac:dyDescent="0.2">
      <c r="I19" s="70" t="s">
        <v>198</v>
      </c>
      <c r="J19" s="8">
        <f>+四表!V24-四表!J31</f>
        <v>-97600855</v>
      </c>
      <c r="K19" s="63"/>
    </row>
    <row r="20" spans="1:13" ht="20.25" customHeight="1" x14ac:dyDescent="0.2">
      <c r="I20" s="70" t="s">
        <v>194</v>
      </c>
      <c r="J20" s="8">
        <f>+四表!J25-四表!V16</f>
        <v>0</v>
      </c>
    </row>
    <row r="21" spans="1:13" ht="20.25" customHeight="1" x14ac:dyDescent="0.2">
      <c r="I21" s="71" t="s">
        <v>191</v>
      </c>
      <c r="J21" s="61">
        <v>0</v>
      </c>
    </row>
    <row r="22" spans="1:13" ht="20.25" customHeight="1" x14ac:dyDescent="0.2">
      <c r="I22" s="71" t="s">
        <v>192</v>
      </c>
      <c r="J22" s="61"/>
    </row>
    <row r="23" spans="1:13" ht="20.25" customHeight="1" x14ac:dyDescent="0.2">
      <c r="I23" s="71" t="s">
        <v>195</v>
      </c>
      <c r="J23" s="61">
        <f>1980000+5005000</f>
        <v>6985000</v>
      </c>
    </row>
    <row r="24" spans="1:13" ht="20.25" customHeight="1" x14ac:dyDescent="0.2">
      <c r="I24" s="72"/>
      <c r="J24" s="61"/>
    </row>
    <row r="25" spans="1:13" ht="20.25" customHeight="1" x14ac:dyDescent="0.2">
      <c r="H25" s="9"/>
      <c r="I25" s="72"/>
      <c r="J25" s="61"/>
    </row>
    <row r="26" spans="1:13" ht="20.25" customHeight="1" x14ac:dyDescent="0.2">
      <c r="H26" s="9"/>
      <c r="I26" s="8" t="s">
        <v>160</v>
      </c>
      <c r="J26" s="8">
        <f>SUM(J8:J25)</f>
        <v>4145243484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3"/>
  <pageMargins left="0.78740157480314965" right="0.39370078740157483" top="0.6692913385826772" bottom="0.39370078740157483" header="0.19685039370078741" footer="0.19685039370078741"/>
  <pageSetup paperSize="9" fitToHeight="0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CFFCC"/>
  </sheetPr>
  <dimension ref="A1:G12"/>
  <sheetViews>
    <sheetView view="pageBreakPreview" zoomScaleNormal="100" zoomScaleSheetLayoutView="100" workbookViewId="0"/>
  </sheetViews>
  <sheetFormatPr defaultColWidth="8.88671875" defaultRowHeight="10.8" x14ac:dyDescent="0.15"/>
  <cols>
    <col min="1" max="1" width="60.88671875" style="7" customWidth="1"/>
    <col min="2" max="2" width="40.88671875" style="7" customWidth="1"/>
    <col min="3" max="16384" width="8.88671875" style="7"/>
  </cols>
  <sheetData>
    <row r="1" spans="1:7" ht="14.4" x14ac:dyDescent="0.15">
      <c r="A1" s="44" t="s">
        <v>143</v>
      </c>
      <c r="B1" s="45"/>
      <c r="C1" s="45"/>
      <c r="D1" s="45"/>
      <c r="E1" s="45"/>
      <c r="F1" s="45"/>
      <c r="G1" s="45"/>
    </row>
    <row r="2" spans="1:7" ht="14.4" x14ac:dyDescent="0.2">
      <c r="A2" s="43" t="s">
        <v>140</v>
      </c>
      <c r="B2" s="9" t="str">
        <f>"自治体名："&amp;基礎情報!C2</f>
        <v>自治体名：笠間市　一般会計等</v>
      </c>
    </row>
    <row r="3" spans="1:7" ht="14.4" x14ac:dyDescent="0.2">
      <c r="A3" s="43"/>
      <c r="B3" s="9" t="str">
        <f>"年度：令和"&amp;基礎情報!C3&amp;"年度"</f>
        <v>年度：令和3年度</v>
      </c>
    </row>
    <row r="4" spans="1:7" ht="13.2" x14ac:dyDescent="0.2">
      <c r="A4" s="8"/>
    </row>
    <row r="5" spans="1:7" ht="13.2" x14ac:dyDescent="0.2">
      <c r="B5" s="9" t="s">
        <v>93</v>
      </c>
    </row>
    <row r="6" spans="1:7" ht="22.5" customHeight="1" x14ac:dyDescent="0.15">
      <c r="A6" s="3" t="s">
        <v>29</v>
      </c>
      <c r="B6" s="3" t="s">
        <v>68</v>
      </c>
    </row>
    <row r="7" spans="1:7" ht="18" customHeight="1" x14ac:dyDescent="0.15">
      <c r="A7" s="4" t="s">
        <v>145</v>
      </c>
      <c r="B7" s="2">
        <f>+四表!V54</f>
        <v>1301185559</v>
      </c>
    </row>
    <row r="8" spans="1:7" ht="18" customHeight="1" x14ac:dyDescent="0.15">
      <c r="A8" s="4"/>
      <c r="B8" s="2"/>
    </row>
    <row r="9" spans="1:7" ht="18" customHeight="1" x14ac:dyDescent="0.15">
      <c r="A9" s="4"/>
      <c r="B9" s="2"/>
    </row>
    <row r="10" spans="1:7" ht="18" customHeight="1" x14ac:dyDescent="0.15">
      <c r="A10" s="4"/>
      <c r="B10" s="2"/>
    </row>
    <row r="11" spans="1:7" ht="18" customHeight="1" x14ac:dyDescent="0.15">
      <c r="A11" s="4"/>
      <c r="B11" s="2"/>
    </row>
    <row r="12" spans="1:7" ht="18" customHeight="1" x14ac:dyDescent="0.15">
      <c r="A12" s="6" t="s">
        <v>9</v>
      </c>
      <c r="B12" s="19">
        <f>SUM(B7:B11)</f>
        <v>1301185559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E9E18-5307-4839-9B23-2018FF7D4778}">
  <sheetPr>
    <pageSetUpPr fitToPage="1"/>
  </sheetPr>
  <dimension ref="A1:W67"/>
  <sheetViews>
    <sheetView topLeftCell="D13" workbookViewId="0">
      <selection activeCell="J37" sqref="J37:K37"/>
    </sheetView>
  </sheetViews>
  <sheetFormatPr defaultColWidth="8.88671875" defaultRowHeight="10.8" x14ac:dyDescent="0.15"/>
  <cols>
    <col min="1" max="1" width="33.88671875" style="64" customWidth="1"/>
    <col min="2" max="2" width="18.88671875" style="64" customWidth="1"/>
    <col min="3" max="3" width="8.88671875" style="64" hidden="1" customWidth="1"/>
    <col min="4" max="4" width="33.88671875" style="64" customWidth="1"/>
    <col min="5" max="5" width="18.88671875" style="64" customWidth="1"/>
    <col min="6" max="6" width="4.77734375" style="64" customWidth="1"/>
    <col min="7" max="7" width="42.88671875" style="64" customWidth="1"/>
    <col min="8" max="9" width="8.88671875" style="64" hidden="1" customWidth="1"/>
    <col min="10" max="10" width="10.88671875" style="64" customWidth="1"/>
    <col min="11" max="11" width="15.88671875" style="64" customWidth="1"/>
    <col min="12" max="12" width="5.77734375" style="64" customWidth="1"/>
    <col min="13" max="13" width="30.88671875" style="64" customWidth="1"/>
    <col min="14" max="17" width="18.88671875" style="64" customWidth="1"/>
    <col min="18" max="18" width="8.88671875" style="64"/>
    <col min="19" max="19" width="42.88671875" style="64" customWidth="1"/>
    <col min="20" max="21" width="8.88671875" style="64" hidden="1" customWidth="1"/>
    <col min="22" max="22" width="10.88671875" style="64" customWidth="1"/>
    <col min="23" max="23" width="15.88671875" style="64" customWidth="1"/>
    <col min="24" max="16384" width="8.88671875" style="64"/>
  </cols>
  <sheetData>
    <row r="1" spans="1:23" ht="17.100000000000001" customHeight="1" x14ac:dyDescent="0.15">
      <c r="E1" s="65" t="s">
        <v>441</v>
      </c>
      <c r="K1" s="65" t="s">
        <v>511</v>
      </c>
      <c r="Q1" s="65" t="s">
        <v>542</v>
      </c>
      <c r="W1" s="65" t="s">
        <v>562</v>
      </c>
    </row>
    <row r="2" spans="1:23" ht="21" x14ac:dyDescent="0.15">
      <c r="A2" s="100" t="s">
        <v>442</v>
      </c>
      <c r="B2" s="101"/>
      <c r="C2" s="101"/>
      <c r="D2" s="101"/>
      <c r="E2" s="101"/>
      <c r="G2" s="100" t="s">
        <v>512</v>
      </c>
      <c r="H2" s="101"/>
      <c r="I2" s="101"/>
      <c r="J2" s="101"/>
      <c r="K2" s="101"/>
      <c r="M2" s="100" t="s">
        <v>543</v>
      </c>
      <c r="N2" s="101"/>
      <c r="O2" s="101"/>
      <c r="P2" s="101"/>
      <c r="Q2" s="101"/>
      <c r="S2" s="100" t="s">
        <v>563</v>
      </c>
      <c r="T2" s="101"/>
      <c r="U2" s="101"/>
      <c r="V2" s="101"/>
      <c r="W2" s="101"/>
    </row>
    <row r="3" spans="1:23" ht="13.2" x14ac:dyDescent="0.15">
      <c r="A3" s="102" t="s">
        <v>443</v>
      </c>
      <c r="B3" s="101"/>
      <c r="C3" s="101"/>
      <c r="D3" s="101"/>
      <c r="E3" s="101"/>
      <c r="G3" s="102" t="s">
        <v>513</v>
      </c>
      <c r="H3" s="101"/>
      <c r="I3" s="101"/>
      <c r="J3" s="101"/>
      <c r="K3" s="101"/>
      <c r="M3" s="102" t="s">
        <v>513</v>
      </c>
      <c r="N3" s="101"/>
      <c r="O3" s="101"/>
      <c r="P3" s="101"/>
      <c r="Q3" s="101"/>
      <c r="S3" s="102" t="s">
        <v>513</v>
      </c>
      <c r="T3" s="101"/>
      <c r="U3" s="101"/>
      <c r="V3" s="101"/>
      <c r="W3" s="101"/>
    </row>
    <row r="4" spans="1:23" ht="13.2" x14ac:dyDescent="0.15">
      <c r="A4" s="66" t="s">
        <v>356</v>
      </c>
      <c r="G4" s="102" t="s">
        <v>514</v>
      </c>
      <c r="H4" s="101"/>
      <c r="I4" s="101"/>
      <c r="J4" s="101"/>
      <c r="K4" s="101"/>
      <c r="M4" s="102" t="s">
        <v>514</v>
      </c>
      <c r="N4" s="101"/>
      <c r="O4" s="101"/>
      <c r="P4" s="101"/>
      <c r="Q4" s="101"/>
      <c r="S4" s="102" t="s">
        <v>514</v>
      </c>
      <c r="T4" s="101"/>
      <c r="U4" s="101"/>
      <c r="V4" s="101"/>
      <c r="W4" s="101"/>
    </row>
    <row r="5" spans="1:23" ht="17.100000000000001" customHeight="1" x14ac:dyDescent="0.15">
      <c r="A5" s="66" t="s">
        <v>358</v>
      </c>
      <c r="E5" s="67" t="s">
        <v>87</v>
      </c>
      <c r="G5" s="66" t="s">
        <v>356</v>
      </c>
      <c r="M5" s="66" t="s">
        <v>356</v>
      </c>
      <c r="S5" s="66" t="s">
        <v>356</v>
      </c>
    </row>
    <row r="6" spans="1:23" ht="27" customHeight="1" x14ac:dyDescent="0.15">
      <c r="A6" s="83" t="s">
        <v>444</v>
      </c>
      <c r="B6" s="83" t="s">
        <v>75</v>
      </c>
      <c r="C6" s="83"/>
      <c r="D6" s="83" t="s">
        <v>444</v>
      </c>
      <c r="E6" s="83" t="s">
        <v>75</v>
      </c>
      <c r="G6" s="66" t="s">
        <v>358</v>
      </c>
      <c r="K6" s="67" t="s">
        <v>87</v>
      </c>
      <c r="M6" s="66" t="s">
        <v>358</v>
      </c>
      <c r="Q6" s="67" t="s">
        <v>87</v>
      </c>
      <c r="S6" s="66" t="s">
        <v>358</v>
      </c>
      <c r="W6" s="67" t="s">
        <v>87</v>
      </c>
    </row>
    <row r="7" spans="1:23" ht="17.100000000000001" customHeight="1" x14ac:dyDescent="0.15">
      <c r="A7" s="80" t="s">
        <v>445</v>
      </c>
      <c r="B7" s="82"/>
      <c r="C7" s="82"/>
      <c r="D7" s="80" t="s">
        <v>446</v>
      </c>
      <c r="E7" s="82"/>
      <c r="G7" s="109" t="s">
        <v>444</v>
      </c>
      <c r="H7" s="109"/>
      <c r="I7" s="109"/>
      <c r="J7" s="109" t="s">
        <v>75</v>
      </c>
      <c r="K7" s="109"/>
      <c r="M7" s="110" t="s">
        <v>444</v>
      </c>
      <c r="N7" s="110" t="s">
        <v>9</v>
      </c>
      <c r="O7" s="111"/>
      <c r="P7" s="111"/>
      <c r="Q7" s="112"/>
      <c r="S7" s="109" t="s">
        <v>444</v>
      </c>
      <c r="T7" s="109"/>
      <c r="U7" s="109"/>
      <c r="V7" s="109" t="s">
        <v>75</v>
      </c>
      <c r="W7" s="109"/>
    </row>
    <row r="8" spans="1:23" ht="17.100000000000001" customHeight="1" x14ac:dyDescent="0.15">
      <c r="A8" s="80" t="s">
        <v>447</v>
      </c>
      <c r="B8" s="81">
        <v>91455694566</v>
      </c>
      <c r="C8" s="82"/>
      <c r="D8" s="80" t="s">
        <v>448</v>
      </c>
      <c r="E8" s="81">
        <v>33227080015</v>
      </c>
      <c r="G8" s="106" t="s">
        <v>515</v>
      </c>
      <c r="H8" s="106"/>
      <c r="I8" s="106"/>
      <c r="J8" s="107">
        <v>32146061181</v>
      </c>
      <c r="K8" s="108"/>
      <c r="M8" s="109"/>
      <c r="N8" s="109"/>
      <c r="O8" s="96" t="s">
        <v>544</v>
      </c>
      <c r="P8" s="96" t="s">
        <v>545</v>
      </c>
      <c r="Q8" s="83"/>
      <c r="S8" s="106" t="s">
        <v>564</v>
      </c>
      <c r="T8" s="106"/>
      <c r="U8" s="106"/>
      <c r="V8" s="108"/>
      <c r="W8" s="108"/>
    </row>
    <row r="9" spans="1:23" ht="17.100000000000001" customHeight="1" x14ac:dyDescent="0.15">
      <c r="A9" s="80" t="s">
        <v>449</v>
      </c>
      <c r="B9" s="81">
        <v>79563123349</v>
      </c>
      <c r="C9" s="82"/>
      <c r="D9" s="80" t="s">
        <v>450</v>
      </c>
      <c r="E9" s="81">
        <v>28586907019</v>
      </c>
      <c r="G9" s="106" t="s">
        <v>516</v>
      </c>
      <c r="H9" s="106"/>
      <c r="I9" s="106"/>
      <c r="J9" s="107">
        <v>15357137101</v>
      </c>
      <c r="K9" s="108"/>
      <c r="M9" s="77" t="s">
        <v>546</v>
      </c>
      <c r="N9" s="78">
        <v>63986869242</v>
      </c>
      <c r="O9" s="78">
        <v>99064602403</v>
      </c>
      <c r="P9" s="78">
        <v>-35077733161</v>
      </c>
      <c r="Q9" s="79"/>
      <c r="S9" s="106" t="s">
        <v>565</v>
      </c>
      <c r="T9" s="106"/>
      <c r="U9" s="106"/>
      <c r="V9" s="107">
        <v>28375768511</v>
      </c>
      <c r="W9" s="108"/>
    </row>
    <row r="10" spans="1:23" ht="17.100000000000001" customHeight="1" x14ac:dyDescent="0.15">
      <c r="A10" s="80" t="s">
        <v>451</v>
      </c>
      <c r="B10" s="81">
        <v>30718171663</v>
      </c>
      <c r="C10" s="82"/>
      <c r="D10" s="80" t="s">
        <v>452</v>
      </c>
      <c r="E10" s="81" t="s">
        <v>367</v>
      </c>
      <c r="G10" s="106" t="s">
        <v>517</v>
      </c>
      <c r="H10" s="106"/>
      <c r="I10" s="106"/>
      <c r="J10" s="107">
        <v>5397353648</v>
      </c>
      <c r="K10" s="108"/>
      <c r="M10" s="80" t="s">
        <v>547</v>
      </c>
      <c r="N10" s="81">
        <v>-30941576271</v>
      </c>
      <c r="O10" s="82"/>
      <c r="P10" s="81">
        <v>-30941576271</v>
      </c>
      <c r="Q10" s="82"/>
      <c r="S10" s="106" t="s">
        <v>566</v>
      </c>
      <c r="T10" s="106"/>
      <c r="U10" s="106"/>
      <c r="V10" s="107">
        <v>11586844431</v>
      </c>
      <c r="W10" s="108"/>
    </row>
    <row r="11" spans="1:23" ht="17.100000000000001" customHeight="1" x14ac:dyDescent="0.15">
      <c r="A11" s="80" t="s">
        <v>453</v>
      </c>
      <c r="B11" s="81">
        <v>5322663330</v>
      </c>
      <c r="C11" s="82"/>
      <c r="D11" s="80" t="s">
        <v>454</v>
      </c>
      <c r="E11" s="81">
        <v>4636663996</v>
      </c>
      <c r="G11" s="106" t="s">
        <v>518</v>
      </c>
      <c r="H11" s="106"/>
      <c r="I11" s="106"/>
      <c r="J11" s="107">
        <v>4368409290</v>
      </c>
      <c r="K11" s="108"/>
      <c r="M11" s="80" t="s">
        <v>548</v>
      </c>
      <c r="N11" s="81">
        <v>31645362970</v>
      </c>
      <c r="O11" s="82"/>
      <c r="P11" s="81">
        <v>31645362970</v>
      </c>
      <c r="Q11" s="82"/>
      <c r="S11" s="106" t="s">
        <v>567</v>
      </c>
      <c r="T11" s="106"/>
      <c r="U11" s="106"/>
      <c r="V11" s="107">
        <v>5437166332</v>
      </c>
      <c r="W11" s="108"/>
    </row>
    <row r="12" spans="1:23" ht="17.100000000000001" customHeight="1" x14ac:dyDescent="0.15">
      <c r="A12" s="80" t="s">
        <v>455</v>
      </c>
      <c r="B12" s="81" t="s">
        <v>367</v>
      </c>
      <c r="C12" s="82"/>
      <c r="D12" s="80" t="s">
        <v>456</v>
      </c>
      <c r="E12" s="81">
        <v>3509000</v>
      </c>
      <c r="G12" s="106" t="s">
        <v>519</v>
      </c>
      <c r="H12" s="106"/>
      <c r="I12" s="106"/>
      <c r="J12" s="107">
        <v>334111315</v>
      </c>
      <c r="K12" s="108"/>
      <c r="M12" s="80" t="s">
        <v>549</v>
      </c>
      <c r="N12" s="81">
        <v>20436113559</v>
      </c>
      <c r="O12" s="82"/>
      <c r="P12" s="81">
        <v>20436113559</v>
      </c>
      <c r="Q12" s="82"/>
      <c r="S12" s="106" t="s">
        <v>568</v>
      </c>
      <c r="T12" s="106"/>
      <c r="U12" s="106"/>
      <c r="V12" s="107">
        <v>5892452793</v>
      </c>
      <c r="W12" s="108"/>
    </row>
    <row r="13" spans="1:23" ht="17.100000000000001" customHeight="1" x14ac:dyDescent="0.15">
      <c r="A13" s="80" t="s">
        <v>457</v>
      </c>
      <c r="B13" s="81">
        <v>56630792002</v>
      </c>
      <c r="C13" s="82"/>
      <c r="D13" s="80" t="s">
        <v>458</v>
      </c>
      <c r="E13" s="81" t="s">
        <v>367</v>
      </c>
      <c r="G13" s="106" t="s">
        <v>520</v>
      </c>
      <c r="H13" s="106"/>
      <c r="I13" s="106"/>
      <c r="J13" s="107" t="s">
        <v>367</v>
      </c>
      <c r="K13" s="108"/>
      <c r="M13" s="80" t="s">
        <v>550</v>
      </c>
      <c r="N13" s="81">
        <v>11209249411</v>
      </c>
      <c r="O13" s="82"/>
      <c r="P13" s="81">
        <v>11209249411</v>
      </c>
      <c r="Q13" s="82"/>
      <c r="S13" s="106" t="s">
        <v>569</v>
      </c>
      <c r="T13" s="106"/>
      <c r="U13" s="106"/>
      <c r="V13" s="107">
        <v>114665362</v>
      </c>
      <c r="W13" s="108"/>
    </row>
    <row r="14" spans="1:23" ht="17.100000000000001" customHeight="1" x14ac:dyDescent="0.15">
      <c r="A14" s="80" t="s">
        <v>459</v>
      </c>
      <c r="B14" s="81">
        <v>-34525690497</v>
      </c>
      <c r="C14" s="82"/>
      <c r="D14" s="80" t="s">
        <v>460</v>
      </c>
      <c r="E14" s="81">
        <v>4140338417</v>
      </c>
      <c r="G14" s="106" t="s">
        <v>476</v>
      </c>
      <c r="H14" s="106"/>
      <c r="I14" s="106"/>
      <c r="J14" s="107">
        <v>694833043</v>
      </c>
      <c r="K14" s="108"/>
      <c r="M14" s="77" t="s">
        <v>551</v>
      </c>
      <c r="N14" s="78">
        <v>703786699</v>
      </c>
      <c r="O14" s="79"/>
      <c r="P14" s="78">
        <v>703786699</v>
      </c>
      <c r="Q14" s="79"/>
      <c r="S14" s="106" t="s">
        <v>570</v>
      </c>
      <c r="T14" s="106"/>
      <c r="U14" s="106"/>
      <c r="V14" s="107">
        <v>142559944</v>
      </c>
      <c r="W14" s="108"/>
    </row>
    <row r="15" spans="1:23" ht="17.100000000000001" customHeight="1" x14ac:dyDescent="0.15">
      <c r="A15" s="80" t="s">
        <v>461</v>
      </c>
      <c r="B15" s="81">
        <v>10896718076</v>
      </c>
      <c r="C15" s="82"/>
      <c r="D15" s="80" t="s">
        <v>462</v>
      </c>
      <c r="E15" s="81">
        <v>3673657666</v>
      </c>
      <c r="G15" s="106" t="s">
        <v>521</v>
      </c>
      <c r="H15" s="106"/>
      <c r="I15" s="106"/>
      <c r="J15" s="107">
        <v>9681434938</v>
      </c>
      <c r="K15" s="108"/>
      <c r="M15" s="80" t="s">
        <v>552</v>
      </c>
      <c r="N15" s="82"/>
      <c r="O15" s="81">
        <v>1445915316</v>
      </c>
      <c r="P15" s="81">
        <v>-1445915316</v>
      </c>
      <c r="Q15" s="82"/>
      <c r="S15" s="106" t="s">
        <v>571</v>
      </c>
      <c r="T15" s="106"/>
      <c r="U15" s="106"/>
      <c r="V15" s="107">
        <v>16788924080</v>
      </c>
      <c r="W15" s="108"/>
    </row>
    <row r="16" spans="1:23" ht="17.100000000000001" customHeight="1" x14ac:dyDescent="0.15">
      <c r="A16" s="80" t="s">
        <v>463</v>
      </c>
      <c r="B16" s="81">
        <v>-7892070721</v>
      </c>
      <c r="C16" s="82"/>
      <c r="D16" s="80" t="s">
        <v>464</v>
      </c>
      <c r="E16" s="81" t="s">
        <v>367</v>
      </c>
      <c r="G16" s="106" t="s">
        <v>522</v>
      </c>
      <c r="H16" s="106"/>
      <c r="I16" s="106"/>
      <c r="J16" s="107">
        <v>5420169881</v>
      </c>
      <c r="K16" s="108"/>
      <c r="M16" s="80" t="s">
        <v>553</v>
      </c>
      <c r="N16" s="82"/>
      <c r="O16" s="81">
        <v>4097151121</v>
      </c>
      <c r="P16" s="81">
        <v>-4097151121</v>
      </c>
      <c r="Q16" s="82"/>
      <c r="S16" s="106" t="s">
        <v>572</v>
      </c>
      <c r="T16" s="106"/>
      <c r="U16" s="106"/>
      <c r="V16" s="107">
        <v>9023489350</v>
      </c>
      <c r="W16" s="108"/>
    </row>
    <row r="17" spans="1:23" ht="17.100000000000001" customHeight="1" x14ac:dyDescent="0.15">
      <c r="A17" s="80" t="s">
        <v>465</v>
      </c>
      <c r="B17" s="81" t="s">
        <v>367</v>
      </c>
      <c r="C17" s="82"/>
      <c r="D17" s="80" t="s">
        <v>466</v>
      </c>
      <c r="E17" s="81" t="s">
        <v>367</v>
      </c>
      <c r="G17" s="106" t="s">
        <v>523</v>
      </c>
      <c r="H17" s="106"/>
      <c r="I17" s="106"/>
      <c r="J17" s="107">
        <v>479267912</v>
      </c>
      <c r="K17" s="108"/>
      <c r="M17" s="80" t="s">
        <v>554</v>
      </c>
      <c r="N17" s="82"/>
      <c r="O17" s="81">
        <v>-3881598185</v>
      </c>
      <c r="P17" s="81">
        <v>3881598185</v>
      </c>
      <c r="Q17" s="82"/>
      <c r="S17" s="106" t="s">
        <v>573</v>
      </c>
      <c r="T17" s="106"/>
      <c r="U17" s="106"/>
      <c r="V17" s="107">
        <v>5353283628</v>
      </c>
      <c r="W17" s="108"/>
    </row>
    <row r="18" spans="1:23" ht="17.100000000000001" customHeight="1" x14ac:dyDescent="0.15">
      <c r="A18" s="80" t="s">
        <v>467</v>
      </c>
      <c r="B18" s="81" t="s">
        <v>367</v>
      </c>
      <c r="C18" s="82"/>
      <c r="D18" s="80" t="s">
        <v>468</v>
      </c>
      <c r="E18" s="81" t="s">
        <v>367</v>
      </c>
      <c r="G18" s="106" t="s">
        <v>524</v>
      </c>
      <c r="H18" s="106"/>
      <c r="I18" s="106"/>
      <c r="J18" s="107">
        <v>3781997145</v>
      </c>
      <c r="K18" s="108"/>
      <c r="M18" s="80" t="s">
        <v>555</v>
      </c>
      <c r="N18" s="82"/>
      <c r="O18" s="81">
        <v>2136077226</v>
      </c>
      <c r="P18" s="81">
        <v>-2136077226</v>
      </c>
      <c r="Q18" s="82"/>
      <c r="S18" s="106" t="s">
        <v>574</v>
      </c>
      <c r="T18" s="106"/>
      <c r="U18" s="106"/>
      <c r="V18" s="107">
        <v>2333153666</v>
      </c>
      <c r="W18" s="108"/>
    </row>
    <row r="19" spans="1:23" ht="17.100000000000001" customHeight="1" x14ac:dyDescent="0.15">
      <c r="A19" s="80" t="s">
        <v>469</v>
      </c>
      <c r="B19" s="81" t="s">
        <v>367</v>
      </c>
      <c r="C19" s="82"/>
      <c r="D19" s="80" t="s">
        <v>470</v>
      </c>
      <c r="E19" s="81" t="s">
        <v>367</v>
      </c>
      <c r="G19" s="106" t="s">
        <v>476</v>
      </c>
      <c r="H19" s="106"/>
      <c r="I19" s="106"/>
      <c r="J19" s="107" t="s">
        <v>367</v>
      </c>
      <c r="K19" s="108"/>
      <c r="M19" s="80" t="s">
        <v>556</v>
      </c>
      <c r="N19" s="82"/>
      <c r="O19" s="81">
        <v>-905714846</v>
      </c>
      <c r="P19" s="81">
        <v>905714846</v>
      </c>
      <c r="Q19" s="82"/>
      <c r="S19" s="106" t="s">
        <v>570</v>
      </c>
      <c r="T19" s="106"/>
      <c r="U19" s="106"/>
      <c r="V19" s="107">
        <v>78997436</v>
      </c>
      <c r="W19" s="108"/>
    </row>
    <row r="20" spans="1:23" ht="17.100000000000001" customHeight="1" x14ac:dyDescent="0.15">
      <c r="A20" s="80" t="s">
        <v>471</v>
      </c>
      <c r="B20" s="81" t="s">
        <v>367</v>
      </c>
      <c r="C20" s="82"/>
      <c r="D20" s="80" t="s">
        <v>472</v>
      </c>
      <c r="E20" s="81">
        <v>334111315</v>
      </c>
      <c r="G20" s="106" t="s">
        <v>525</v>
      </c>
      <c r="H20" s="106"/>
      <c r="I20" s="106"/>
      <c r="J20" s="107">
        <v>278348515</v>
      </c>
      <c r="K20" s="108"/>
      <c r="M20" s="80" t="s">
        <v>557</v>
      </c>
      <c r="N20" s="81">
        <v>349200</v>
      </c>
      <c r="O20" s="81">
        <v>349200</v>
      </c>
      <c r="P20" s="82"/>
      <c r="Q20" s="82"/>
      <c r="S20" s="106" t="s">
        <v>575</v>
      </c>
      <c r="T20" s="106"/>
      <c r="U20" s="106"/>
      <c r="V20" s="107">
        <v>32144370957</v>
      </c>
      <c r="W20" s="108"/>
    </row>
    <row r="21" spans="1:23" ht="17.100000000000001" customHeight="1" x14ac:dyDescent="0.15">
      <c r="A21" s="80" t="s">
        <v>473</v>
      </c>
      <c r="B21" s="81" t="s">
        <v>367</v>
      </c>
      <c r="C21" s="82"/>
      <c r="D21" s="80" t="s">
        <v>474</v>
      </c>
      <c r="E21" s="81">
        <v>132569436</v>
      </c>
      <c r="G21" s="106" t="s">
        <v>526</v>
      </c>
      <c r="H21" s="106"/>
      <c r="I21" s="106"/>
      <c r="J21" s="107">
        <v>114665362</v>
      </c>
      <c r="K21" s="108"/>
      <c r="M21" s="80" t="s">
        <v>558</v>
      </c>
      <c r="N21" s="81">
        <v>7362</v>
      </c>
      <c r="O21" s="81">
        <v>7362</v>
      </c>
      <c r="P21" s="82"/>
      <c r="Q21" s="82"/>
      <c r="S21" s="106" t="s">
        <v>576</v>
      </c>
      <c r="T21" s="106"/>
      <c r="U21" s="106"/>
      <c r="V21" s="107">
        <v>20422897347</v>
      </c>
      <c r="W21" s="108"/>
    </row>
    <row r="22" spans="1:23" ht="17.100000000000001" customHeight="1" x14ac:dyDescent="0.15">
      <c r="A22" s="80" t="s">
        <v>475</v>
      </c>
      <c r="B22" s="81" t="s">
        <v>367</v>
      </c>
      <c r="C22" s="82"/>
      <c r="D22" s="80" t="s">
        <v>458</v>
      </c>
      <c r="E22" s="81" t="s">
        <v>367</v>
      </c>
      <c r="G22" s="106" t="s">
        <v>527</v>
      </c>
      <c r="H22" s="106"/>
      <c r="I22" s="106"/>
      <c r="J22" s="107">
        <v>21123209</v>
      </c>
      <c r="K22" s="108"/>
      <c r="M22" s="80" t="s">
        <v>559</v>
      </c>
      <c r="N22" s="81" t="s">
        <v>367</v>
      </c>
      <c r="O22" s="81" t="s">
        <v>367</v>
      </c>
      <c r="P22" s="81" t="s">
        <v>367</v>
      </c>
      <c r="Q22" s="82"/>
      <c r="S22" s="106" t="s">
        <v>577</v>
      </c>
      <c r="T22" s="106"/>
      <c r="U22" s="106"/>
      <c r="V22" s="107">
        <v>10595112411</v>
      </c>
      <c r="W22" s="108"/>
    </row>
    <row r="23" spans="1:23" ht="17.100000000000001" customHeight="1" x14ac:dyDescent="0.15">
      <c r="A23" s="80" t="s">
        <v>476</v>
      </c>
      <c r="B23" s="81">
        <v>46002960</v>
      </c>
      <c r="C23" s="82"/>
      <c r="D23" s="77" t="s">
        <v>477</v>
      </c>
      <c r="E23" s="78">
        <v>37367418432</v>
      </c>
      <c r="G23" s="106" t="s">
        <v>476</v>
      </c>
      <c r="H23" s="106"/>
      <c r="I23" s="106"/>
      <c r="J23" s="107">
        <v>142559944</v>
      </c>
      <c r="K23" s="108"/>
      <c r="M23" s="77" t="s">
        <v>560</v>
      </c>
      <c r="N23" s="78">
        <v>704143261</v>
      </c>
      <c r="O23" s="78">
        <v>1446271878</v>
      </c>
      <c r="P23" s="78">
        <v>-742128617</v>
      </c>
      <c r="Q23" s="79"/>
      <c r="S23" s="106" t="s">
        <v>578</v>
      </c>
      <c r="T23" s="106"/>
      <c r="U23" s="106"/>
      <c r="V23" s="107">
        <v>319465190</v>
      </c>
      <c r="W23" s="108"/>
    </row>
    <row r="24" spans="1:23" ht="17.100000000000001" customHeight="1" x14ac:dyDescent="0.15">
      <c r="A24" s="80" t="s">
        <v>478</v>
      </c>
      <c r="B24" s="81">
        <v>-45113687</v>
      </c>
      <c r="C24" s="82"/>
      <c r="D24" s="80" t="s">
        <v>479</v>
      </c>
      <c r="E24" s="82"/>
      <c r="G24" s="106" t="s">
        <v>528</v>
      </c>
      <c r="H24" s="106"/>
      <c r="I24" s="106"/>
      <c r="J24" s="107">
        <v>16788924080</v>
      </c>
      <c r="K24" s="108"/>
      <c r="M24" s="77" t="s">
        <v>561</v>
      </c>
      <c r="N24" s="78">
        <v>64691012503</v>
      </c>
      <c r="O24" s="78">
        <v>100510874281</v>
      </c>
      <c r="P24" s="78">
        <v>-35819861778</v>
      </c>
      <c r="Q24" s="79"/>
      <c r="S24" s="106" t="s">
        <v>579</v>
      </c>
      <c r="T24" s="106"/>
      <c r="U24" s="106"/>
      <c r="V24" s="107">
        <v>806896009</v>
      </c>
      <c r="W24" s="108"/>
    </row>
    <row r="25" spans="1:23" ht="17.100000000000001" customHeight="1" x14ac:dyDescent="0.15">
      <c r="A25" s="80" t="s">
        <v>480</v>
      </c>
      <c r="B25" s="81">
        <v>284870200</v>
      </c>
      <c r="C25" s="82"/>
      <c r="D25" s="80" t="s">
        <v>481</v>
      </c>
      <c r="E25" s="81">
        <v>100510874281</v>
      </c>
      <c r="G25" s="106" t="s">
        <v>529</v>
      </c>
      <c r="H25" s="106"/>
      <c r="I25" s="106"/>
      <c r="J25" s="107">
        <v>9023489350</v>
      </c>
      <c r="K25" s="108"/>
      <c r="M25" s="68"/>
      <c r="N25" s="68"/>
      <c r="O25" s="68"/>
      <c r="P25" s="68"/>
      <c r="Q25" s="68"/>
      <c r="S25" s="106" t="s">
        <v>580</v>
      </c>
      <c r="T25" s="106"/>
      <c r="U25" s="106"/>
      <c r="V25" s="107">
        <v>14838000</v>
      </c>
      <c r="W25" s="108"/>
    </row>
    <row r="26" spans="1:23" ht="17.100000000000001" customHeight="1" x14ac:dyDescent="0.15">
      <c r="A26" s="80" t="s">
        <v>482</v>
      </c>
      <c r="B26" s="81">
        <v>47165950150</v>
      </c>
      <c r="C26" s="82"/>
      <c r="D26" s="80" t="s">
        <v>483</v>
      </c>
      <c r="E26" s="81">
        <v>-35819861778</v>
      </c>
      <c r="G26" s="106" t="s">
        <v>530</v>
      </c>
      <c r="H26" s="106"/>
      <c r="I26" s="106"/>
      <c r="J26" s="107">
        <v>5353283628</v>
      </c>
      <c r="K26" s="108"/>
      <c r="M26" s="69"/>
      <c r="S26" s="106" t="s">
        <v>581</v>
      </c>
      <c r="T26" s="106"/>
      <c r="U26" s="106"/>
      <c r="V26" s="107">
        <v>14838000</v>
      </c>
      <c r="W26" s="108"/>
    </row>
    <row r="27" spans="1:23" ht="17.100000000000001" customHeight="1" x14ac:dyDescent="0.15">
      <c r="A27" s="80" t="s">
        <v>453</v>
      </c>
      <c r="B27" s="81">
        <v>3932521970</v>
      </c>
      <c r="C27" s="82"/>
      <c r="D27" s="82"/>
      <c r="E27" s="82"/>
      <c r="G27" s="106" t="s">
        <v>531</v>
      </c>
      <c r="H27" s="106"/>
      <c r="I27" s="106"/>
      <c r="J27" s="107">
        <v>2333153666</v>
      </c>
      <c r="K27" s="108"/>
      <c r="M27" s="69"/>
      <c r="S27" s="106" t="s">
        <v>582</v>
      </c>
      <c r="T27" s="106"/>
      <c r="U27" s="106"/>
      <c r="V27" s="107"/>
      <c r="W27" s="108"/>
    </row>
    <row r="28" spans="1:23" ht="17.100000000000001" customHeight="1" x14ac:dyDescent="0.15">
      <c r="A28" s="80" t="s">
        <v>457</v>
      </c>
      <c r="B28" s="81">
        <v>4744621391</v>
      </c>
      <c r="C28" s="82"/>
      <c r="D28" s="82"/>
      <c r="E28" s="82"/>
      <c r="G28" s="106" t="s">
        <v>488</v>
      </c>
      <c r="H28" s="106"/>
      <c r="I28" s="106"/>
      <c r="J28" s="107">
        <v>78997436</v>
      </c>
      <c r="K28" s="108"/>
      <c r="M28" s="69"/>
      <c r="S28" s="106" t="s">
        <v>583</v>
      </c>
      <c r="T28" s="106"/>
      <c r="U28" s="106"/>
      <c r="V28" s="107"/>
      <c r="W28" s="108"/>
    </row>
    <row r="29" spans="1:23" ht="17.100000000000001" customHeight="1" x14ac:dyDescent="0.15">
      <c r="A29" s="80" t="s">
        <v>459</v>
      </c>
      <c r="B29" s="81">
        <v>-2992356994</v>
      </c>
      <c r="C29" s="82"/>
      <c r="D29" s="82"/>
      <c r="E29" s="82"/>
      <c r="G29" s="106" t="s">
        <v>532</v>
      </c>
      <c r="H29" s="106"/>
      <c r="I29" s="106"/>
      <c r="J29" s="107">
        <v>1223600984</v>
      </c>
      <c r="K29" s="108"/>
      <c r="S29" s="103" t="s">
        <v>584</v>
      </c>
      <c r="T29" s="103"/>
      <c r="U29" s="103"/>
      <c r="V29" s="104">
        <v>3753764446</v>
      </c>
      <c r="W29" s="105"/>
    </row>
    <row r="30" spans="1:23" ht="17.100000000000001" customHeight="1" x14ac:dyDescent="0.15">
      <c r="A30" s="80" t="s">
        <v>461</v>
      </c>
      <c r="B30" s="81">
        <v>92862342618</v>
      </c>
      <c r="C30" s="82"/>
      <c r="D30" s="82"/>
      <c r="E30" s="82"/>
      <c r="G30" s="106" t="s">
        <v>533</v>
      </c>
      <c r="H30" s="106"/>
      <c r="I30" s="106"/>
      <c r="J30" s="107">
        <v>319104120</v>
      </c>
      <c r="K30" s="108"/>
      <c r="S30" s="106" t="s">
        <v>585</v>
      </c>
      <c r="T30" s="106"/>
      <c r="U30" s="106"/>
      <c r="V30" s="108"/>
      <c r="W30" s="108"/>
    </row>
    <row r="31" spans="1:23" ht="17.100000000000001" customHeight="1" x14ac:dyDescent="0.15">
      <c r="A31" s="80" t="s">
        <v>463</v>
      </c>
      <c r="B31" s="81">
        <v>-51597891635</v>
      </c>
      <c r="C31" s="82"/>
      <c r="D31" s="82"/>
      <c r="E31" s="82"/>
      <c r="G31" s="106" t="s">
        <v>458</v>
      </c>
      <c r="H31" s="106"/>
      <c r="I31" s="106"/>
      <c r="J31" s="107">
        <v>904496864</v>
      </c>
      <c r="K31" s="108"/>
      <c r="S31" s="106" t="s">
        <v>586</v>
      </c>
      <c r="T31" s="106"/>
      <c r="U31" s="106"/>
      <c r="V31" s="107">
        <v>6218630017</v>
      </c>
      <c r="W31" s="108"/>
    </row>
    <row r="32" spans="1:23" ht="17.100000000000001" customHeight="1" x14ac:dyDescent="0.15">
      <c r="A32" s="80" t="s">
        <v>476</v>
      </c>
      <c r="B32" s="81" t="s">
        <v>367</v>
      </c>
      <c r="C32" s="82"/>
      <c r="D32" s="82"/>
      <c r="E32" s="82"/>
      <c r="G32" s="103" t="s">
        <v>534</v>
      </c>
      <c r="H32" s="103"/>
      <c r="I32" s="103"/>
      <c r="J32" s="104">
        <v>30922460197</v>
      </c>
      <c r="K32" s="105"/>
      <c r="S32" s="106" t="s">
        <v>587</v>
      </c>
      <c r="T32" s="106"/>
      <c r="U32" s="106"/>
      <c r="V32" s="107">
        <v>4097151121</v>
      </c>
      <c r="W32" s="108"/>
    </row>
    <row r="33" spans="1:23" ht="17.100000000000001" customHeight="1" x14ac:dyDescent="0.15">
      <c r="A33" s="80" t="s">
        <v>478</v>
      </c>
      <c r="B33" s="81" t="s">
        <v>367</v>
      </c>
      <c r="C33" s="82"/>
      <c r="D33" s="82"/>
      <c r="E33" s="82"/>
      <c r="G33" s="106" t="s">
        <v>535</v>
      </c>
      <c r="H33" s="106"/>
      <c r="I33" s="106"/>
      <c r="J33" s="107">
        <v>113286600</v>
      </c>
      <c r="K33" s="108"/>
      <c r="S33" s="106" t="s">
        <v>588</v>
      </c>
      <c r="T33" s="106"/>
      <c r="U33" s="106"/>
      <c r="V33" s="107">
        <v>1819253438</v>
      </c>
      <c r="W33" s="108"/>
    </row>
    <row r="34" spans="1:23" ht="17.100000000000001" customHeight="1" x14ac:dyDescent="0.15">
      <c r="A34" s="80" t="s">
        <v>480</v>
      </c>
      <c r="B34" s="81">
        <v>216712800</v>
      </c>
      <c r="C34" s="82"/>
      <c r="D34" s="82"/>
      <c r="E34" s="82"/>
      <c r="G34" s="106" t="s">
        <v>536</v>
      </c>
      <c r="H34" s="106"/>
      <c r="I34" s="106"/>
      <c r="J34" s="107">
        <v>14838000</v>
      </c>
      <c r="K34" s="108"/>
      <c r="S34" s="106" t="s">
        <v>589</v>
      </c>
      <c r="T34" s="106"/>
      <c r="U34" s="106"/>
      <c r="V34" s="107">
        <v>270277458</v>
      </c>
      <c r="W34" s="108"/>
    </row>
    <row r="35" spans="1:23" ht="17.100000000000001" customHeight="1" x14ac:dyDescent="0.15">
      <c r="A35" s="80" t="s">
        <v>484</v>
      </c>
      <c r="B35" s="81">
        <v>4265630885</v>
      </c>
      <c r="C35" s="82"/>
      <c r="D35" s="82"/>
      <c r="E35" s="82"/>
      <c r="G35" s="106" t="s">
        <v>537</v>
      </c>
      <c r="H35" s="106"/>
      <c r="I35" s="106"/>
      <c r="J35" s="107">
        <v>92513535</v>
      </c>
      <c r="K35" s="108"/>
      <c r="S35" s="106" t="s">
        <v>590</v>
      </c>
      <c r="T35" s="106"/>
      <c r="U35" s="106"/>
      <c r="V35" s="107">
        <v>31948000</v>
      </c>
      <c r="W35" s="108"/>
    </row>
    <row r="36" spans="1:23" ht="17.100000000000001" customHeight="1" x14ac:dyDescent="0.15">
      <c r="A36" s="80" t="s">
        <v>485</v>
      </c>
      <c r="B36" s="81">
        <v>-2586629349</v>
      </c>
      <c r="C36" s="82"/>
      <c r="D36" s="82"/>
      <c r="E36" s="82"/>
      <c r="G36" s="106" t="s">
        <v>538</v>
      </c>
      <c r="H36" s="106"/>
      <c r="I36" s="106"/>
      <c r="J36" s="107">
        <v>5359718</v>
      </c>
      <c r="K36" s="108"/>
      <c r="S36" s="106" t="s">
        <v>582</v>
      </c>
      <c r="T36" s="106"/>
      <c r="U36" s="106"/>
      <c r="V36" s="107" t="s">
        <v>367</v>
      </c>
      <c r="W36" s="108"/>
    </row>
    <row r="37" spans="1:23" ht="17.100000000000001" customHeight="1" x14ac:dyDescent="0.15">
      <c r="A37" s="80" t="s">
        <v>486</v>
      </c>
      <c r="B37" s="81">
        <v>842313</v>
      </c>
      <c r="C37" s="82"/>
      <c r="D37" s="82"/>
      <c r="E37" s="82"/>
      <c r="G37" s="106" t="s">
        <v>539</v>
      </c>
      <c r="H37" s="106"/>
      <c r="I37" s="106"/>
      <c r="J37" s="107"/>
      <c r="K37" s="108"/>
      <c r="S37" s="106" t="s">
        <v>591</v>
      </c>
      <c r="T37" s="106"/>
      <c r="U37" s="106"/>
      <c r="V37" s="107">
        <v>1607002940</v>
      </c>
      <c r="W37" s="108"/>
    </row>
    <row r="38" spans="1:23" ht="17.100000000000001" customHeight="1" x14ac:dyDescent="0.15">
      <c r="A38" s="80" t="s">
        <v>487</v>
      </c>
      <c r="B38" s="81">
        <v>642313</v>
      </c>
      <c r="C38" s="82"/>
      <c r="D38" s="82"/>
      <c r="E38" s="82"/>
      <c r="G38" s="106" t="s">
        <v>458</v>
      </c>
      <c r="H38" s="106"/>
      <c r="I38" s="106"/>
      <c r="J38" s="107">
        <v>575347</v>
      </c>
      <c r="K38" s="108"/>
      <c r="S38" s="106" t="s">
        <v>577</v>
      </c>
      <c r="T38" s="106"/>
      <c r="U38" s="106"/>
      <c r="V38" s="107">
        <v>614137000</v>
      </c>
      <c r="W38" s="108"/>
    </row>
    <row r="39" spans="1:23" ht="17.100000000000001" customHeight="1" x14ac:dyDescent="0.15">
      <c r="A39" s="80" t="s">
        <v>488</v>
      </c>
      <c r="B39" s="81">
        <v>200000</v>
      </c>
      <c r="C39" s="82"/>
      <c r="D39" s="82"/>
      <c r="E39" s="82"/>
      <c r="G39" s="106" t="s">
        <v>540</v>
      </c>
      <c r="H39" s="106"/>
      <c r="I39" s="106"/>
      <c r="J39" s="107">
        <v>94170526</v>
      </c>
      <c r="K39" s="108"/>
      <c r="S39" s="106" t="s">
        <v>592</v>
      </c>
      <c r="T39" s="106"/>
      <c r="U39" s="106"/>
      <c r="V39" s="107">
        <v>869725159</v>
      </c>
      <c r="W39" s="108"/>
    </row>
    <row r="40" spans="1:23" ht="17.100000000000001" customHeight="1" x14ac:dyDescent="0.15">
      <c r="A40" s="80" t="s">
        <v>489</v>
      </c>
      <c r="B40" s="81">
        <v>11891728904</v>
      </c>
      <c r="C40" s="82"/>
      <c r="D40" s="82"/>
      <c r="E40" s="82"/>
      <c r="G40" s="106" t="s">
        <v>541</v>
      </c>
      <c r="H40" s="106"/>
      <c r="I40" s="106"/>
      <c r="J40" s="107">
        <v>93988526</v>
      </c>
      <c r="K40" s="108"/>
      <c r="S40" s="106" t="s">
        <v>593</v>
      </c>
      <c r="T40" s="106"/>
      <c r="U40" s="106"/>
      <c r="V40" s="107">
        <v>29049750</v>
      </c>
      <c r="W40" s="108"/>
    </row>
    <row r="41" spans="1:23" ht="17.100000000000001" customHeight="1" x14ac:dyDescent="0.15">
      <c r="A41" s="80" t="s">
        <v>490</v>
      </c>
      <c r="B41" s="81">
        <v>4883013854</v>
      </c>
      <c r="C41" s="82"/>
      <c r="D41" s="82"/>
      <c r="E41" s="82"/>
      <c r="G41" s="106" t="s">
        <v>458</v>
      </c>
      <c r="H41" s="106"/>
      <c r="I41" s="106"/>
      <c r="J41" s="107">
        <v>182000</v>
      </c>
      <c r="K41" s="108"/>
      <c r="S41" s="106" t="s">
        <v>594</v>
      </c>
      <c r="T41" s="106"/>
      <c r="U41" s="106"/>
      <c r="V41" s="107">
        <v>94091031</v>
      </c>
      <c r="W41" s="108"/>
    </row>
    <row r="42" spans="1:23" ht="16.5" customHeight="1" x14ac:dyDescent="0.15">
      <c r="A42" s="80" t="s">
        <v>491</v>
      </c>
      <c r="B42" s="81">
        <v>67000000</v>
      </c>
      <c r="C42" s="82"/>
      <c r="D42" s="82"/>
      <c r="E42" s="82"/>
      <c r="G42" s="103" t="s">
        <v>90</v>
      </c>
      <c r="H42" s="103"/>
      <c r="I42" s="103"/>
      <c r="J42" s="104">
        <v>30941576271</v>
      </c>
      <c r="K42" s="105"/>
      <c r="S42" s="106" t="s">
        <v>579</v>
      </c>
      <c r="T42" s="106"/>
      <c r="U42" s="106"/>
      <c r="V42" s="107" t="s">
        <v>367</v>
      </c>
      <c r="W42" s="108"/>
    </row>
    <row r="43" spans="1:23" ht="16.5" customHeight="1" x14ac:dyDescent="0.15">
      <c r="A43" s="80" t="s">
        <v>492</v>
      </c>
      <c r="B43" s="81">
        <v>673153929</v>
      </c>
      <c r="C43" s="82"/>
      <c r="D43" s="82"/>
      <c r="E43" s="82"/>
      <c r="G43" s="68"/>
      <c r="H43" s="68"/>
      <c r="I43" s="68"/>
      <c r="J43" s="68"/>
      <c r="K43" s="68"/>
      <c r="S43" s="103" t="s">
        <v>595</v>
      </c>
      <c r="T43" s="103"/>
      <c r="U43" s="103"/>
      <c r="V43" s="104">
        <v>-4611627077</v>
      </c>
      <c r="W43" s="105"/>
    </row>
    <row r="44" spans="1:23" ht="16.5" customHeight="1" x14ac:dyDescent="0.15">
      <c r="A44" s="80" t="s">
        <v>476</v>
      </c>
      <c r="B44" s="81">
        <v>4142859925</v>
      </c>
      <c r="C44" s="82"/>
      <c r="D44" s="82"/>
      <c r="E44" s="82"/>
      <c r="G44" s="69"/>
      <c r="S44" s="106" t="s">
        <v>596</v>
      </c>
      <c r="T44" s="106"/>
      <c r="U44" s="106"/>
      <c r="V44" s="108"/>
      <c r="W44" s="108"/>
    </row>
    <row r="45" spans="1:23" ht="16.5" customHeight="1" x14ac:dyDescent="0.15">
      <c r="A45" s="80" t="s">
        <v>493</v>
      </c>
      <c r="B45" s="81">
        <v>-640213494</v>
      </c>
      <c r="C45" s="82"/>
      <c r="D45" s="82"/>
      <c r="E45" s="82"/>
      <c r="G45" s="69"/>
      <c r="S45" s="106" t="s">
        <v>597</v>
      </c>
      <c r="T45" s="106"/>
      <c r="U45" s="106"/>
      <c r="V45" s="107">
        <v>3482281434</v>
      </c>
      <c r="W45" s="108"/>
    </row>
    <row r="46" spans="1:23" ht="16.5" customHeight="1" x14ac:dyDescent="0.15">
      <c r="A46" s="80" t="s">
        <v>494</v>
      </c>
      <c r="B46" s="81">
        <v>380275439</v>
      </c>
      <c r="C46" s="82"/>
      <c r="D46" s="82"/>
      <c r="E46" s="82"/>
      <c r="G46" s="69"/>
      <c r="S46" s="106" t="s">
        <v>598</v>
      </c>
      <c r="T46" s="106"/>
      <c r="U46" s="106"/>
      <c r="V46" s="107">
        <v>3482281434</v>
      </c>
      <c r="W46" s="108"/>
    </row>
    <row r="47" spans="1:23" ht="16.5" customHeight="1" x14ac:dyDescent="0.15">
      <c r="A47" s="80" t="s">
        <v>495</v>
      </c>
      <c r="B47" s="81">
        <v>4348250</v>
      </c>
      <c r="C47" s="82"/>
      <c r="D47" s="82"/>
      <c r="E47" s="82"/>
      <c r="S47" s="106" t="s">
        <v>582</v>
      </c>
      <c r="T47" s="106"/>
      <c r="U47" s="106"/>
      <c r="V47" s="107" t="s">
        <v>367</v>
      </c>
      <c r="W47" s="108"/>
    </row>
    <row r="48" spans="1:23" ht="16.5" customHeight="1" x14ac:dyDescent="0.15">
      <c r="A48" s="80" t="s">
        <v>496</v>
      </c>
      <c r="B48" s="81">
        <v>7295013800</v>
      </c>
      <c r="C48" s="82"/>
      <c r="D48" s="82"/>
      <c r="E48" s="82"/>
      <c r="S48" s="106" t="s">
        <v>599</v>
      </c>
      <c r="T48" s="106"/>
      <c r="U48" s="106"/>
      <c r="V48" s="107">
        <v>4154710000</v>
      </c>
      <c r="W48" s="108"/>
    </row>
    <row r="49" spans="1:23" ht="16.5" customHeight="1" x14ac:dyDescent="0.15">
      <c r="A49" s="80" t="s">
        <v>497</v>
      </c>
      <c r="B49" s="81" t="s">
        <v>367</v>
      </c>
      <c r="C49" s="82"/>
      <c r="D49" s="82"/>
      <c r="E49" s="82"/>
      <c r="S49" s="106" t="s">
        <v>600</v>
      </c>
      <c r="T49" s="106"/>
      <c r="U49" s="106"/>
      <c r="V49" s="107">
        <v>4154710000</v>
      </c>
      <c r="W49" s="108"/>
    </row>
    <row r="50" spans="1:23" ht="16.5" customHeight="1" x14ac:dyDescent="0.15">
      <c r="A50" s="80" t="s">
        <v>476</v>
      </c>
      <c r="B50" s="81">
        <v>7295013800</v>
      </c>
      <c r="C50" s="82"/>
      <c r="D50" s="82"/>
      <c r="E50" s="82"/>
      <c r="S50" s="106" t="s">
        <v>579</v>
      </c>
      <c r="T50" s="106"/>
      <c r="U50" s="106"/>
      <c r="V50" s="107" t="s">
        <v>367</v>
      </c>
      <c r="W50" s="108"/>
    </row>
    <row r="51" spans="1:23" ht="16.5" customHeight="1" x14ac:dyDescent="0.15">
      <c r="A51" s="80" t="s">
        <v>488</v>
      </c>
      <c r="B51" s="81">
        <v>1659800</v>
      </c>
      <c r="C51" s="82"/>
      <c r="D51" s="82"/>
      <c r="E51" s="82"/>
      <c r="S51" s="103" t="s">
        <v>601</v>
      </c>
      <c r="T51" s="103"/>
      <c r="U51" s="103"/>
      <c r="V51" s="104">
        <v>672428566</v>
      </c>
      <c r="W51" s="105"/>
    </row>
    <row r="52" spans="1:23" ht="16.5" customHeight="1" x14ac:dyDescent="0.15">
      <c r="A52" s="80" t="s">
        <v>498</v>
      </c>
      <c r="B52" s="81">
        <v>-32368745</v>
      </c>
      <c r="C52" s="82"/>
      <c r="D52" s="82"/>
      <c r="E52" s="82"/>
      <c r="S52" s="103" t="s">
        <v>602</v>
      </c>
      <c r="T52" s="103"/>
      <c r="U52" s="103"/>
      <c r="V52" s="104">
        <v>-185434065</v>
      </c>
      <c r="W52" s="105"/>
    </row>
    <row r="53" spans="1:23" ht="16.5" customHeight="1" x14ac:dyDescent="0.15">
      <c r="A53" s="80" t="s">
        <v>499</v>
      </c>
      <c r="B53" s="81">
        <v>10602736369</v>
      </c>
      <c r="C53" s="82"/>
      <c r="D53" s="82"/>
      <c r="E53" s="82"/>
      <c r="S53" s="103" t="s">
        <v>603</v>
      </c>
      <c r="T53" s="103"/>
      <c r="U53" s="103"/>
      <c r="V53" s="104">
        <v>1486619624</v>
      </c>
      <c r="W53" s="105"/>
    </row>
    <row r="54" spans="1:23" ht="16.5" customHeight="1" x14ac:dyDescent="0.15">
      <c r="A54" s="80" t="s">
        <v>500</v>
      </c>
      <c r="B54" s="81">
        <v>1433754995</v>
      </c>
      <c r="C54" s="82"/>
      <c r="D54" s="82"/>
      <c r="E54" s="82"/>
      <c r="S54" s="103" t="s">
        <v>604</v>
      </c>
      <c r="T54" s="103"/>
      <c r="U54" s="103"/>
      <c r="V54" s="104">
        <v>1301185559</v>
      </c>
      <c r="W54" s="105"/>
    </row>
    <row r="55" spans="1:23" ht="16.5" customHeight="1" x14ac:dyDescent="0.15">
      <c r="A55" s="80" t="s">
        <v>501</v>
      </c>
      <c r="B55" s="81">
        <v>126331198</v>
      </c>
      <c r="C55" s="82"/>
      <c r="D55" s="82"/>
      <c r="E55" s="82"/>
    </row>
    <row r="56" spans="1:23" ht="16.5" customHeight="1" x14ac:dyDescent="0.15">
      <c r="A56" s="80" t="s">
        <v>502</v>
      </c>
      <c r="B56" s="81">
        <v>300000</v>
      </c>
      <c r="C56" s="82"/>
      <c r="D56" s="82"/>
      <c r="E56" s="82"/>
      <c r="S56" s="103" t="s">
        <v>605</v>
      </c>
      <c r="T56" s="103"/>
      <c r="U56" s="103"/>
      <c r="V56" s="104">
        <v>135836266</v>
      </c>
      <c r="W56" s="105"/>
    </row>
    <row r="57" spans="1:23" ht="16.5" customHeight="1" x14ac:dyDescent="0.15">
      <c r="A57" s="80" t="s">
        <v>503</v>
      </c>
      <c r="B57" s="81">
        <v>9054879715</v>
      </c>
      <c r="C57" s="82"/>
      <c r="D57" s="82"/>
      <c r="E57" s="82"/>
      <c r="S57" s="103" t="s">
        <v>606</v>
      </c>
      <c r="T57" s="103"/>
      <c r="U57" s="103"/>
      <c r="V57" s="104">
        <v>-3266830</v>
      </c>
      <c r="W57" s="105"/>
    </row>
    <row r="58" spans="1:23" ht="16.5" customHeight="1" x14ac:dyDescent="0.15">
      <c r="A58" s="80" t="s">
        <v>504</v>
      </c>
      <c r="B58" s="81">
        <v>7432622807</v>
      </c>
      <c r="C58" s="82"/>
      <c r="D58" s="82"/>
      <c r="E58" s="82"/>
      <c r="S58" s="103" t="s">
        <v>607</v>
      </c>
      <c r="T58" s="103"/>
      <c r="U58" s="103"/>
      <c r="V58" s="104">
        <v>132569436</v>
      </c>
      <c r="W58" s="105"/>
    </row>
    <row r="59" spans="1:23" ht="12" x14ac:dyDescent="0.15">
      <c r="A59" s="80" t="s">
        <v>505</v>
      </c>
      <c r="B59" s="81">
        <v>1622256908</v>
      </c>
      <c r="C59" s="82"/>
      <c r="D59" s="82"/>
      <c r="E59" s="82"/>
      <c r="S59" s="103" t="s">
        <v>608</v>
      </c>
      <c r="T59" s="103"/>
      <c r="U59" s="103"/>
      <c r="V59" s="104">
        <v>1433754995</v>
      </c>
      <c r="W59" s="105"/>
    </row>
    <row r="60" spans="1:23" ht="12" x14ac:dyDescent="0.15">
      <c r="A60" s="80" t="s">
        <v>506</v>
      </c>
      <c r="B60" s="81" t="s">
        <v>367</v>
      </c>
      <c r="C60" s="82"/>
      <c r="D60" s="82"/>
      <c r="E60" s="82"/>
      <c r="S60" s="68"/>
      <c r="T60" s="68"/>
      <c r="U60" s="68"/>
      <c r="V60" s="68"/>
      <c r="W60" s="68"/>
    </row>
    <row r="61" spans="1:23" ht="12" x14ac:dyDescent="0.15">
      <c r="A61" s="80" t="s">
        <v>458</v>
      </c>
      <c r="B61" s="81" t="s">
        <v>367</v>
      </c>
      <c r="C61" s="82"/>
      <c r="D61" s="82"/>
      <c r="E61" s="82"/>
      <c r="S61" s="69"/>
    </row>
    <row r="62" spans="1:23" ht="12" x14ac:dyDescent="0.15">
      <c r="A62" s="80" t="s">
        <v>507</v>
      </c>
      <c r="B62" s="81">
        <v>-12529539</v>
      </c>
      <c r="C62" s="82"/>
      <c r="D62" s="77" t="s">
        <v>508</v>
      </c>
      <c r="E62" s="78">
        <v>64691012503</v>
      </c>
      <c r="S62" s="69"/>
    </row>
    <row r="63" spans="1:23" ht="12" x14ac:dyDescent="0.15">
      <c r="A63" s="77" t="s">
        <v>509</v>
      </c>
      <c r="B63" s="78">
        <v>102058430935</v>
      </c>
      <c r="C63" s="79"/>
      <c r="D63" s="77" t="s">
        <v>510</v>
      </c>
      <c r="E63" s="78">
        <v>102058430935</v>
      </c>
      <c r="S63" s="69"/>
    </row>
    <row r="64" spans="1:23" x14ac:dyDescent="0.15">
      <c r="A64" s="68"/>
      <c r="B64" s="68"/>
      <c r="C64" s="68"/>
      <c r="D64" s="68"/>
      <c r="E64" s="68"/>
    </row>
    <row r="65" spans="1:1" x14ac:dyDescent="0.15">
      <c r="A65" s="69"/>
    </row>
    <row r="66" spans="1:1" x14ac:dyDescent="0.15">
      <c r="A66" s="69"/>
    </row>
    <row r="67" spans="1:1" x14ac:dyDescent="0.15">
      <c r="A67" s="69"/>
    </row>
  </sheetData>
  <mergeCells count="190">
    <mergeCell ref="S57:U57"/>
    <mergeCell ref="V57:W57"/>
    <mergeCell ref="S58:U58"/>
    <mergeCell ref="V58:W58"/>
    <mergeCell ref="S59:U59"/>
    <mergeCell ref="V59:W59"/>
    <mergeCell ref="S53:U53"/>
    <mergeCell ref="V53:W53"/>
    <mergeCell ref="S54:U54"/>
    <mergeCell ref="V54:W54"/>
    <mergeCell ref="S56:U56"/>
    <mergeCell ref="V56:W56"/>
    <mergeCell ref="S50:U50"/>
    <mergeCell ref="V50:W50"/>
    <mergeCell ref="S51:U51"/>
    <mergeCell ref="V51:W51"/>
    <mergeCell ref="S52:U52"/>
    <mergeCell ref="V52:W52"/>
    <mergeCell ref="S47:U47"/>
    <mergeCell ref="V47:W47"/>
    <mergeCell ref="S48:U48"/>
    <mergeCell ref="V48:W48"/>
    <mergeCell ref="S49:U49"/>
    <mergeCell ref="V49:W49"/>
    <mergeCell ref="S44:U44"/>
    <mergeCell ref="V44:W44"/>
    <mergeCell ref="S45:U45"/>
    <mergeCell ref="V45:W45"/>
    <mergeCell ref="S46:U46"/>
    <mergeCell ref="V46:W46"/>
    <mergeCell ref="S42:U42"/>
    <mergeCell ref="V42:W42"/>
    <mergeCell ref="S43:U43"/>
    <mergeCell ref="V43:W43"/>
    <mergeCell ref="G40:I40"/>
    <mergeCell ref="J40:K40"/>
    <mergeCell ref="S40:U40"/>
    <mergeCell ref="V40:W40"/>
    <mergeCell ref="G41:I41"/>
    <mergeCell ref="J41:K41"/>
    <mergeCell ref="S41:U41"/>
    <mergeCell ref="V41:W41"/>
    <mergeCell ref="G38:I38"/>
    <mergeCell ref="J38:K38"/>
    <mergeCell ref="S38:U38"/>
    <mergeCell ref="V38:W38"/>
    <mergeCell ref="G39:I39"/>
    <mergeCell ref="J39:K39"/>
    <mergeCell ref="S39:U39"/>
    <mergeCell ref="V39:W39"/>
    <mergeCell ref="G36:I36"/>
    <mergeCell ref="J36:K36"/>
    <mergeCell ref="S36:U36"/>
    <mergeCell ref="V36:W36"/>
    <mergeCell ref="G37:I37"/>
    <mergeCell ref="J37:K37"/>
    <mergeCell ref="S37:U37"/>
    <mergeCell ref="V37:W37"/>
    <mergeCell ref="G34:I34"/>
    <mergeCell ref="J34:K34"/>
    <mergeCell ref="S34:U34"/>
    <mergeCell ref="V34:W34"/>
    <mergeCell ref="G35:I35"/>
    <mergeCell ref="J35:K35"/>
    <mergeCell ref="S35:U35"/>
    <mergeCell ref="V35:W35"/>
    <mergeCell ref="G32:I32"/>
    <mergeCell ref="J32:K32"/>
    <mergeCell ref="S32:U32"/>
    <mergeCell ref="V32:W32"/>
    <mergeCell ref="G33:I33"/>
    <mergeCell ref="J33:K33"/>
    <mergeCell ref="S33:U33"/>
    <mergeCell ref="V33:W33"/>
    <mergeCell ref="G30:I30"/>
    <mergeCell ref="J30:K30"/>
    <mergeCell ref="S30:U30"/>
    <mergeCell ref="V30:W30"/>
    <mergeCell ref="G31:I31"/>
    <mergeCell ref="J31:K31"/>
    <mergeCell ref="S31:U31"/>
    <mergeCell ref="V31:W31"/>
    <mergeCell ref="G28:I28"/>
    <mergeCell ref="J28:K28"/>
    <mergeCell ref="S28:U28"/>
    <mergeCell ref="V28:W28"/>
    <mergeCell ref="G29:I29"/>
    <mergeCell ref="J29:K29"/>
    <mergeCell ref="S29:U29"/>
    <mergeCell ref="V29:W29"/>
    <mergeCell ref="G26:I26"/>
    <mergeCell ref="J26:K26"/>
    <mergeCell ref="S26:U26"/>
    <mergeCell ref="V26:W26"/>
    <mergeCell ref="G27:I27"/>
    <mergeCell ref="J27:K27"/>
    <mergeCell ref="S27:U27"/>
    <mergeCell ref="V27:W27"/>
    <mergeCell ref="G24:I24"/>
    <mergeCell ref="J24:K24"/>
    <mergeCell ref="S24:U24"/>
    <mergeCell ref="V24:W24"/>
    <mergeCell ref="G25:I25"/>
    <mergeCell ref="J25:K25"/>
    <mergeCell ref="S25:U25"/>
    <mergeCell ref="V25:W25"/>
    <mergeCell ref="G22:I22"/>
    <mergeCell ref="J22:K22"/>
    <mergeCell ref="S22:U22"/>
    <mergeCell ref="V22:W22"/>
    <mergeCell ref="G23:I23"/>
    <mergeCell ref="J23:K23"/>
    <mergeCell ref="S23:U23"/>
    <mergeCell ref="V23:W23"/>
    <mergeCell ref="G20:I20"/>
    <mergeCell ref="J20:K20"/>
    <mergeCell ref="S20:U20"/>
    <mergeCell ref="V20:W20"/>
    <mergeCell ref="G21:I21"/>
    <mergeCell ref="J21:K21"/>
    <mergeCell ref="S21:U21"/>
    <mergeCell ref="V21:W21"/>
    <mergeCell ref="G18:I18"/>
    <mergeCell ref="J18:K18"/>
    <mergeCell ref="S18:U18"/>
    <mergeCell ref="V18:W18"/>
    <mergeCell ref="G19:I19"/>
    <mergeCell ref="J19:K19"/>
    <mergeCell ref="S19:U19"/>
    <mergeCell ref="V19:W19"/>
    <mergeCell ref="G16:I16"/>
    <mergeCell ref="J16:K16"/>
    <mergeCell ref="S16:U16"/>
    <mergeCell ref="V16:W16"/>
    <mergeCell ref="G17:I17"/>
    <mergeCell ref="J17:K17"/>
    <mergeCell ref="S17:U17"/>
    <mergeCell ref="V17:W17"/>
    <mergeCell ref="G14:I14"/>
    <mergeCell ref="J14:K14"/>
    <mergeCell ref="S14:U14"/>
    <mergeCell ref="V14:W14"/>
    <mergeCell ref="G15:I15"/>
    <mergeCell ref="J15:K15"/>
    <mergeCell ref="S15:U15"/>
    <mergeCell ref="V15:W15"/>
    <mergeCell ref="V7:W7"/>
    <mergeCell ref="G12:I12"/>
    <mergeCell ref="J12:K12"/>
    <mergeCell ref="S12:U12"/>
    <mergeCell ref="V12:W12"/>
    <mergeCell ref="G13:I13"/>
    <mergeCell ref="J13:K13"/>
    <mergeCell ref="S13:U13"/>
    <mergeCell ref="V13:W13"/>
    <mergeCell ref="G10:I10"/>
    <mergeCell ref="J10:K10"/>
    <mergeCell ref="S10:U10"/>
    <mergeCell ref="V10:W10"/>
    <mergeCell ref="G11:I11"/>
    <mergeCell ref="J11:K11"/>
    <mergeCell ref="S11:U11"/>
    <mergeCell ref="V11:W11"/>
    <mergeCell ref="M7:M8"/>
    <mergeCell ref="N7:N8"/>
    <mergeCell ref="O7:Q7"/>
    <mergeCell ref="G2:K2"/>
    <mergeCell ref="G3:K3"/>
    <mergeCell ref="A2:E2"/>
    <mergeCell ref="A3:E3"/>
    <mergeCell ref="G42:I42"/>
    <mergeCell ref="J42:K42"/>
    <mergeCell ref="G4:K4"/>
    <mergeCell ref="M4:Q4"/>
    <mergeCell ref="S4:W4"/>
    <mergeCell ref="M2:Q2"/>
    <mergeCell ref="S2:W2"/>
    <mergeCell ref="M3:Q3"/>
    <mergeCell ref="S3:W3"/>
    <mergeCell ref="G8:I8"/>
    <mergeCell ref="J8:K8"/>
    <mergeCell ref="S8:U8"/>
    <mergeCell ref="V8:W8"/>
    <mergeCell ref="G9:I9"/>
    <mergeCell ref="J9:K9"/>
    <mergeCell ref="S9:U9"/>
    <mergeCell ref="V9:W9"/>
    <mergeCell ref="G7:I7"/>
    <mergeCell ref="J7:K7"/>
    <mergeCell ref="S7:U7"/>
  </mergeCells>
  <phoneticPr fontId="3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2"/>
  <sheetViews>
    <sheetView workbookViewId="0">
      <selection sqref="A1:XFD1048576"/>
    </sheetView>
  </sheetViews>
  <sheetFormatPr defaultColWidth="8.88671875" defaultRowHeight="10.8" x14ac:dyDescent="0.15"/>
  <cols>
    <col min="1" max="1" width="30.88671875" style="92" customWidth="1"/>
    <col min="2" max="8" width="15.88671875" style="92" customWidth="1"/>
    <col min="9" max="16384" width="8.88671875" style="92"/>
  </cols>
  <sheetData>
    <row r="1" spans="1:8" ht="21" x14ac:dyDescent="0.15">
      <c r="A1" s="113" t="s">
        <v>427</v>
      </c>
      <c r="B1" s="113"/>
      <c r="C1" s="113"/>
      <c r="D1" s="113"/>
      <c r="E1" s="113"/>
      <c r="F1" s="113"/>
      <c r="G1" s="113"/>
      <c r="H1" s="113"/>
    </row>
    <row r="2" spans="1:8" ht="13.2" x14ac:dyDescent="0.2">
      <c r="A2" s="86" t="s">
        <v>356</v>
      </c>
      <c r="B2" s="86"/>
      <c r="C2" s="86"/>
      <c r="D2" s="86"/>
      <c r="E2" s="86"/>
      <c r="F2" s="86"/>
      <c r="G2" s="86"/>
      <c r="H2" s="87" t="s">
        <v>357</v>
      </c>
    </row>
    <row r="3" spans="1:8" ht="13.2" x14ac:dyDescent="0.2">
      <c r="A3" s="86" t="s">
        <v>358</v>
      </c>
      <c r="B3" s="86"/>
      <c r="C3" s="86"/>
      <c r="D3" s="86"/>
      <c r="E3" s="86"/>
      <c r="F3" s="86"/>
      <c r="G3" s="86"/>
      <c r="H3" s="86"/>
    </row>
    <row r="4" spans="1:8" ht="13.2" x14ac:dyDescent="0.2">
      <c r="A4" s="86"/>
      <c r="B4" s="86"/>
      <c r="C4" s="86"/>
      <c r="D4" s="86"/>
      <c r="E4" s="86"/>
      <c r="F4" s="86"/>
      <c r="G4" s="86"/>
      <c r="H4" s="87" t="s">
        <v>87</v>
      </c>
    </row>
    <row r="5" spans="1:8" ht="32.4" x14ac:dyDescent="0.15">
      <c r="A5" s="88" t="s">
        <v>72</v>
      </c>
      <c r="B5" s="89" t="s">
        <v>428</v>
      </c>
      <c r="C5" s="89" t="s">
        <v>429</v>
      </c>
      <c r="D5" s="89" t="s">
        <v>430</v>
      </c>
      <c r="E5" s="89" t="s">
        <v>439</v>
      </c>
      <c r="F5" s="89" t="s">
        <v>431</v>
      </c>
      <c r="G5" s="89" t="s">
        <v>432</v>
      </c>
      <c r="H5" s="89" t="s">
        <v>440</v>
      </c>
    </row>
    <row r="6" spans="1:8" x14ac:dyDescent="0.15">
      <c r="A6" s="90" t="s">
        <v>366</v>
      </c>
      <c r="B6" s="91">
        <v>71177052411</v>
      </c>
      <c r="C6" s="91">
        <v>3733653711</v>
      </c>
      <c r="D6" s="91">
        <v>1729659554</v>
      </c>
      <c r="E6" s="91">
        <v>73181046568</v>
      </c>
      <c r="F6" s="91">
        <v>42462874905</v>
      </c>
      <c r="G6" s="91">
        <v>1289049085</v>
      </c>
      <c r="H6" s="91">
        <v>30718171663</v>
      </c>
    </row>
    <row r="7" spans="1:8" x14ac:dyDescent="0.15">
      <c r="A7" s="90" t="s">
        <v>368</v>
      </c>
      <c r="B7" s="91">
        <v>5311261201</v>
      </c>
      <c r="C7" s="91">
        <v>11830362</v>
      </c>
      <c r="D7" s="91">
        <v>428233</v>
      </c>
      <c r="E7" s="91">
        <v>5322663330</v>
      </c>
      <c r="F7" s="91"/>
      <c r="G7" s="91"/>
      <c r="H7" s="91">
        <v>5322663330</v>
      </c>
    </row>
    <row r="8" spans="1:8" x14ac:dyDescent="0.15">
      <c r="A8" s="90" t="s">
        <v>369</v>
      </c>
      <c r="B8" s="91"/>
      <c r="C8" s="91"/>
      <c r="D8" s="91"/>
      <c r="E8" s="91"/>
      <c r="F8" s="91"/>
      <c r="G8" s="91"/>
      <c r="H8" s="91"/>
    </row>
    <row r="9" spans="1:8" x14ac:dyDescent="0.15">
      <c r="A9" s="90" t="s">
        <v>370</v>
      </c>
      <c r="B9" s="91">
        <v>53126347416</v>
      </c>
      <c r="C9" s="91">
        <v>1322010787</v>
      </c>
      <c r="D9" s="91">
        <v>285370000</v>
      </c>
      <c r="E9" s="91">
        <v>54162988203</v>
      </c>
      <c r="F9" s="91">
        <v>34251492310</v>
      </c>
      <c r="G9" s="91">
        <v>1036860903</v>
      </c>
      <c r="H9" s="91">
        <v>19911495893</v>
      </c>
    </row>
    <row r="10" spans="1:8" x14ac:dyDescent="0.15">
      <c r="A10" s="90" t="s">
        <v>371</v>
      </c>
      <c r="B10" s="91">
        <v>1696019207</v>
      </c>
      <c r="C10" s="91">
        <v>771784592</v>
      </c>
      <c r="D10" s="91"/>
      <c r="E10" s="91">
        <v>2467803799</v>
      </c>
      <c r="F10" s="91">
        <v>274198187</v>
      </c>
      <c r="G10" s="91">
        <v>109937781</v>
      </c>
      <c r="H10" s="91">
        <v>2193605612</v>
      </c>
    </row>
    <row r="11" spans="1:8" x14ac:dyDescent="0.15">
      <c r="A11" s="90" t="s">
        <v>372</v>
      </c>
      <c r="B11" s="91">
        <v>9524870106</v>
      </c>
      <c r="C11" s="91">
        <v>1371847970</v>
      </c>
      <c r="D11" s="91"/>
      <c r="E11" s="91">
        <v>10896718076</v>
      </c>
      <c r="F11" s="91">
        <v>7892070721</v>
      </c>
      <c r="G11" s="91">
        <v>142060105</v>
      </c>
      <c r="H11" s="91">
        <v>3004647355</v>
      </c>
    </row>
    <row r="12" spans="1:8" x14ac:dyDescent="0.15">
      <c r="A12" s="90" t="s">
        <v>373</v>
      </c>
      <c r="B12" s="91"/>
      <c r="C12" s="91"/>
      <c r="D12" s="91"/>
      <c r="E12" s="91"/>
      <c r="F12" s="91"/>
      <c r="G12" s="91"/>
      <c r="H12" s="91"/>
    </row>
    <row r="13" spans="1:8" x14ac:dyDescent="0.15">
      <c r="A13" s="90" t="s">
        <v>374</v>
      </c>
      <c r="B13" s="91"/>
      <c r="C13" s="91"/>
      <c r="D13" s="91"/>
      <c r="E13" s="91"/>
      <c r="F13" s="91"/>
      <c r="G13" s="91"/>
      <c r="H13" s="91"/>
    </row>
    <row r="14" spans="1:8" x14ac:dyDescent="0.15">
      <c r="A14" s="90" t="s">
        <v>375</v>
      </c>
      <c r="B14" s="91"/>
      <c r="C14" s="91"/>
      <c r="D14" s="91"/>
      <c r="E14" s="91"/>
      <c r="F14" s="91"/>
      <c r="G14" s="91"/>
      <c r="H14" s="91"/>
    </row>
    <row r="15" spans="1:8" x14ac:dyDescent="0.15">
      <c r="A15" s="90" t="s">
        <v>376</v>
      </c>
      <c r="B15" s="91">
        <v>46002960</v>
      </c>
      <c r="C15" s="91"/>
      <c r="D15" s="91"/>
      <c r="E15" s="91">
        <v>46002960</v>
      </c>
      <c r="F15" s="91">
        <v>45113687</v>
      </c>
      <c r="G15" s="91">
        <v>190296</v>
      </c>
      <c r="H15" s="91">
        <v>889273</v>
      </c>
    </row>
    <row r="16" spans="1:8" x14ac:dyDescent="0.15">
      <c r="A16" s="90" t="s">
        <v>377</v>
      </c>
      <c r="B16" s="91">
        <v>1472551521</v>
      </c>
      <c r="C16" s="91">
        <v>256180000</v>
      </c>
      <c r="D16" s="91">
        <v>1443861321</v>
      </c>
      <c r="E16" s="91">
        <v>284870200</v>
      </c>
      <c r="F16" s="91"/>
      <c r="G16" s="91"/>
      <c r="H16" s="91">
        <v>284870200</v>
      </c>
    </row>
    <row r="17" spans="1:8" x14ac:dyDescent="0.15">
      <c r="A17" s="90" t="s">
        <v>378</v>
      </c>
      <c r="B17" s="91">
        <v>100425577058</v>
      </c>
      <c r="C17" s="91">
        <v>1620694221</v>
      </c>
      <c r="D17" s="91">
        <v>290072500</v>
      </c>
      <c r="E17" s="91">
        <v>101756198779</v>
      </c>
      <c r="F17" s="91">
        <v>54590248629</v>
      </c>
      <c r="G17" s="91">
        <v>2125544751</v>
      </c>
      <c r="H17" s="91">
        <v>47165950150</v>
      </c>
    </row>
    <row r="18" spans="1:8" x14ac:dyDescent="0.15">
      <c r="A18" s="90" t="s">
        <v>379</v>
      </c>
      <c r="B18" s="91"/>
      <c r="C18" s="91"/>
      <c r="D18" s="91"/>
      <c r="E18" s="91"/>
      <c r="F18" s="91"/>
      <c r="G18" s="91"/>
      <c r="H18" s="91"/>
    </row>
    <row r="19" spans="1:8" x14ac:dyDescent="0.15">
      <c r="A19" s="90" t="s">
        <v>380</v>
      </c>
      <c r="B19" s="91">
        <v>1669610979</v>
      </c>
      <c r="C19" s="91">
        <v>14827438</v>
      </c>
      <c r="D19" s="91"/>
      <c r="E19" s="91">
        <v>1684438417</v>
      </c>
      <c r="F19" s="91"/>
      <c r="G19" s="91"/>
      <c r="H19" s="91">
        <v>1684438417</v>
      </c>
    </row>
    <row r="20" spans="1:8" x14ac:dyDescent="0.15">
      <c r="A20" s="90" t="s">
        <v>381</v>
      </c>
      <c r="B20" s="91">
        <v>15465886</v>
      </c>
      <c r="C20" s="91"/>
      <c r="D20" s="91"/>
      <c r="E20" s="91">
        <v>15465886</v>
      </c>
      <c r="F20" s="91"/>
      <c r="G20" s="91"/>
      <c r="H20" s="91">
        <v>15465886</v>
      </c>
    </row>
    <row r="21" spans="1:8" x14ac:dyDescent="0.15">
      <c r="A21" s="90" t="s">
        <v>382</v>
      </c>
      <c r="B21" s="91"/>
      <c r="C21" s="91"/>
      <c r="D21" s="91"/>
      <c r="E21" s="91"/>
      <c r="F21" s="91"/>
      <c r="G21" s="91"/>
      <c r="H21" s="91"/>
    </row>
    <row r="22" spans="1:8" x14ac:dyDescent="0.15">
      <c r="A22" s="90" t="s">
        <v>383</v>
      </c>
      <c r="B22" s="91">
        <v>524285041</v>
      </c>
      <c r="C22" s="91"/>
      <c r="D22" s="91"/>
      <c r="E22" s="91">
        <v>524285041</v>
      </c>
      <c r="F22" s="91"/>
      <c r="G22" s="91"/>
      <c r="H22" s="91">
        <v>524285041</v>
      </c>
    </row>
    <row r="23" spans="1:8" x14ac:dyDescent="0.15">
      <c r="A23" s="90" t="s">
        <v>384</v>
      </c>
      <c r="B23" s="91"/>
      <c r="C23" s="91"/>
      <c r="D23" s="91"/>
      <c r="E23" s="91"/>
      <c r="F23" s="91"/>
      <c r="G23" s="91"/>
      <c r="H23" s="91"/>
    </row>
    <row r="24" spans="1:8" x14ac:dyDescent="0.15">
      <c r="A24" s="90" t="s">
        <v>385</v>
      </c>
      <c r="B24" s="91">
        <v>736564568</v>
      </c>
      <c r="C24" s="91"/>
      <c r="D24" s="91"/>
      <c r="E24" s="91">
        <v>736564568</v>
      </c>
      <c r="F24" s="91"/>
      <c r="G24" s="91"/>
      <c r="H24" s="91">
        <v>736564568</v>
      </c>
    </row>
    <row r="25" spans="1:8" x14ac:dyDescent="0.15">
      <c r="A25" s="90" t="s">
        <v>386</v>
      </c>
      <c r="B25" s="91"/>
      <c r="C25" s="91"/>
      <c r="D25" s="91"/>
      <c r="E25" s="91"/>
      <c r="F25" s="91"/>
      <c r="G25" s="91"/>
      <c r="H25" s="91"/>
    </row>
    <row r="26" spans="1:8" x14ac:dyDescent="0.15">
      <c r="A26" s="90" t="s">
        <v>387</v>
      </c>
      <c r="B26" s="91">
        <v>16931387</v>
      </c>
      <c r="C26" s="91"/>
      <c r="D26" s="91"/>
      <c r="E26" s="91">
        <v>16931387</v>
      </c>
      <c r="F26" s="91"/>
      <c r="G26" s="91"/>
      <c r="H26" s="91">
        <v>16931387</v>
      </c>
    </row>
    <row r="27" spans="1:8" x14ac:dyDescent="0.15">
      <c r="A27" s="90" t="s">
        <v>388</v>
      </c>
      <c r="B27" s="91"/>
      <c r="C27" s="91"/>
      <c r="D27" s="91"/>
      <c r="E27" s="91"/>
      <c r="F27" s="91"/>
      <c r="G27" s="91"/>
      <c r="H27" s="91"/>
    </row>
    <row r="28" spans="1:8" x14ac:dyDescent="0.15">
      <c r="A28" s="90" t="s">
        <v>389</v>
      </c>
      <c r="B28" s="91"/>
      <c r="C28" s="91"/>
      <c r="D28" s="91"/>
      <c r="E28" s="91"/>
      <c r="F28" s="91"/>
      <c r="G28" s="91"/>
      <c r="H28" s="91"/>
    </row>
    <row r="29" spans="1:8" x14ac:dyDescent="0.15">
      <c r="A29" s="90" t="s">
        <v>390</v>
      </c>
      <c r="B29" s="91">
        <v>930528735</v>
      </c>
      <c r="C29" s="91"/>
      <c r="D29" s="91"/>
      <c r="E29" s="91">
        <v>930528735</v>
      </c>
      <c r="F29" s="91"/>
      <c r="G29" s="91"/>
      <c r="H29" s="91">
        <v>930528735</v>
      </c>
    </row>
    <row r="30" spans="1:8" x14ac:dyDescent="0.15">
      <c r="A30" s="90" t="s">
        <v>391</v>
      </c>
      <c r="B30" s="91">
        <v>16</v>
      </c>
      <c r="C30" s="91"/>
      <c r="D30" s="91"/>
      <c r="E30" s="91">
        <v>16</v>
      </c>
      <c r="F30" s="91"/>
      <c r="G30" s="91"/>
      <c r="H30" s="91">
        <v>16</v>
      </c>
    </row>
    <row r="31" spans="1:8" x14ac:dyDescent="0.15">
      <c r="A31" s="90" t="s">
        <v>392</v>
      </c>
      <c r="B31" s="91">
        <v>24307920</v>
      </c>
      <c r="C31" s="91"/>
      <c r="D31" s="91"/>
      <c r="E31" s="91">
        <v>24307920</v>
      </c>
      <c r="F31" s="91"/>
      <c r="G31" s="91"/>
      <c r="H31" s="91">
        <v>24307920</v>
      </c>
    </row>
    <row r="32" spans="1:8" x14ac:dyDescent="0.15">
      <c r="A32" s="90" t="s">
        <v>393</v>
      </c>
      <c r="B32" s="91"/>
      <c r="C32" s="91"/>
      <c r="D32" s="91"/>
      <c r="E32" s="91"/>
      <c r="F32" s="91"/>
      <c r="G32" s="91"/>
      <c r="H32" s="91"/>
    </row>
    <row r="33" spans="1:8" x14ac:dyDescent="0.15">
      <c r="A33" s="90" t="s">
        <v>394</v>
      </c>
      <c r="B33" s="91">
        <v>23948000</v>
      </c>
      <c r="C33" s="91"/>
      <c r="D33" s="91"/>
      <c r="E33" s="91">
        <v>23948000</v>
      </c>
      <c r="F33" s="91">
        <v>6093376</v>
      </c>
      <c r="G33" s="91">
        <v>2053844</v>
      </c>
      <c r="H33" s="91">
        <v>17854624</v>
      </c>
    </row>
    <row r="34" spans="1:8" x14ac:dyDescent="0.15">
      <c r="A34" s="90" t="s">
        <v>395</v>
      </c>
      <c r="B34" s="91"/>
      <c r="C34" s="91"/>
      <c r="D34" s="91"/>
      <c r="E34" s="91"/>
      <c r="F34" s="91"/>
      <c r="G34" s="91"/>
      <c r="H34" s="91"/>
    </row>
    <row r="35" spans="1:8" x14ac:dyDescent="0.15">
      <c r="A35" s="90" t="s">
        <v>396</v>
      </c>
      <c r="B35" s="91"/>
      <c r="C35" s="91"/>
      <c r="D35" s="91"/>
      <c r="E35" s="91"/>
      <c r="F35" s="91"/>
      <c r="G35" s="91"/>
      <c r="H35" s="91"/>
    </row>
    <row r="36" spans="1:8" x14ac:dyDescent="0.15">
      <c r="A36" s="90" t="s">
        <v>397</v>
      </c>
      <c r="B36" s="91"/>
      <c r="C36" s="91"/>
      <c r="D36" s="91"/>
      <c r="E36" s="91"/>
      <c r="F36" s="91"/>
      <c r="G36" s="91"/>
      <c r="H36" s="91"/>
    </row>
    <row r="37" spans="1:8" x14ac:dyDescent="0.15">
      <c r="A37" s="90" t="s">
        <v>398</v>
      </c>
      <c r="B37" s="91"/>
      <c r="C37" s="91"/>
      <c r="D37" s="91"/>
      <c r="E37" s="91"/>
      <c r="F37" s="91"/>
      <c r="G37" s="91"/>
      <c r="H37" s="91"/>
    </row>
    <row r="38" spans="1:8" x14ac:dyDescent="0.15">
      <c r="A38" s="90" t="s">
        <v>399</v>
      </c>
      <c r="B38" s="91">
        <v>1095364700</v>
      </c>
      <c r="C38" s="91">
        <v>59617800</v>
      </c>
      <c r="D38" s="91"/>
      <c r="E38" s="91">
        <v>1154982500</v>
      </c>
      <c r="F38" s="91">
        <v>205886881</v>
      </c>
      <c r="G38" s="91">
        <v>50865674</v>
      </c>
      <c r="H38" s="91">
        <v>949095619</v>
      </c>
    </row>
    <row r="39" spans="1:8" x14ac:dyDescent="0.15">
      <c r="A39" s="90" t="s">
        <v>400</v>
      </c>
      <c r="B39" s="91"/>
      <c r="C39" s="91"/>
      <c r="D39" s="91"/>
      <c r="E39" s="91"/>
      <c r="F39" s="91"/>
      <c r="G39" s="91"/>
      <c r="H39" s="91"/>
    </row>
    <row r="40" spans="1:8" x14ac:dyDescent="0.15">
      <c r="A40" s="90" t="s">
        <v>401</v>
      </c>
      <c r="B40" s="91"/>
      <c r="C40" s="91"/>
      <c r="D40" s="91"/>
      <c r="E40" s="91"/>
      <c r="F40" s="91"/>
      <c r="G40" s="91"/>
      <c r="H40" s="91"/>
    </row>
    <row r="41" spans="1:8" x14ac:dyDescent="0.15">
      <c r="A41" s="90" t="s">
        <v>402</v>
      </c>
      <c r="B41" s="91"/>
      <c r="C41" s="91"/>
      <c r="D41" s="91"/>
      <c r="E41" s="91"/>
      <c r="F41" s="91"/>
      <c r="G41" s="91"/>
      <c r="H41" s="91"/>
    </row>
    <row r="42" spans="1:8" x14ac:dyDescent="0.15">
      <c r="A42" s="90" t="s">
        <v>403</v>
      </c>
      <c r="B42" s="91"/>
      <c r="C42" s="91"/>
      <c r="D42" s="91"/>
      <c r="E42" s="91"/>
      <c r="F42" s="91"/>
      <c r="G42" s="91"/>
      <c r="H42" s="91"/>
    </row>
    <row r="43" spans="1:8" x14ac:dyDescent="0.15">
      <c r="A43" s="90" t="s">
        <v>404</v>
      </c>
      <c r="B43" s="91"/>
      <c r="C43" s="91"/>
      <c r="D43" s="91"/>
      <c r="E43" s="91"/>
      <c r="F43" s="91"/>
      <c r="G43" s="91"/>
      <c r="H43" s="91"/>
    </row>
    <row r="44" spans="1:8" x14ac:dyDescent="0.15">
      <c r="A44" s="90" t="s">
        <v>405</v>
      </c>
      <c r="B44" s="91">
        <v>3560733691</v>
      </c>
      <c r="C44" s="91"/>
      <c r="D44" s="91"/>
      <c r="E44" s="91">
        <v>3560733691</v>
      </c>
      <c r="F44" s="91">
        <v>2779780577</v>
      </c>
      <c r="G44" s="91">
        <v>61594755</v>
      </c>
      <c r="H44" s="91">
        <v>780953114</v>
      </c>
    </row>
    <row r="45" spans="1:8" x14ac:dyDescent="0.15">
      <c r="A45" s="90" t="s">
        <v>406</v>
      </c>
      <c r="B45" s="91">
        <v>4957200</v>
      </c>
      <c r="C45" s="91"/>
      <c r="D45" s="91"/>
      <c r="E45" s="91">
        <v>4957200</v>
      </c>
      <c r="F45" s="91">
        <v>596160</v>
      </c>
      <c r="G45" s="91">
        <v>171720</v>
      </c>
      <c r="H45" s="91">
        <v>4361040</v>
      </c>
    </row>
    <row r="46" spans="1:8" x14ac:dyDescent="0.15">
      <c r="A46" s="90" t="s">
        <v>407</v>
      </c>
      <c r="B46" s="91">
        <v>973167382</v>
      </c>
      <c r="C46" s="91">
        <v>13156000</v>
      </c>
      <c r="D46" s="91"/>
      <c r="E46" s="91">
        <v>986323382</v>
      </c>
      <c r="F46" s="91">
        <v>598946770</v>
      </c>
      <c r="G46" s="91">
        <v>17682579</v>
      </c>
      <c r="H46" s="91">
        <v>387376612</v>
      </c>
    </row>
    <row r="47" spans="1:8" x14ac:dyDescent="0.15">
      <c r="A47" s="90" t="s">
        <v>408</v>
      </c>
      <c r="B47" s="91">
        <v>83854064751</v>
      </c>
      <c r="C47" s="91">
        <v>1016166300</v>
      </c>
      <c r="D47" s="91"/>
      <c r="E47" s="91">
        <v>84870231051</v>
      </c>
      <c r="F47" s="91">
        <v>46671898027</v>
      </c>
      <c r="G47" s="91">
        <v>1799490610</v>
      </c>
      <c r="H47" s="91">
        <v>38198333024</v>
      </c>
    </row>
    <row r="48" spans="1:8" x14ac:dyDescent="0.15">
      <c r="A48" s="90" t="s">
        <v>409</v>
      </c>
      <c r="B48" s="91">
        <v>24618000</v>
      </c>
      <c r="C48" s="91">
        <v>1749000</v>
      </c>
      <c r="D48" s="91"/>
      <c r="E48" s="91">
        <v>26367000</v>
      </c>
      <c r="F48" s="91">
        <v>492360</v>
      </c>
      <c r="G48" s="91">
        <v>492360</v>
      </c>
      <c r="H48" s="91">
        <v>25874640</v>
      </c>
    </row>
    <row r="49" spans="1:8" x14ac:dyDescent="0.15">
      <c r="A49" s="90" t="s">
        <v>410</v>
      </c>
      <c r="B49" s="91"/>
      <c r="C49" s="91"/>
      <c r="D49" s="91"/>
      <c r="E49" s="91"/>
      <c r="F49" s="91"/>
      <c r="G49" s="91"/>
      <c r="H49" s="91"/>
    </row>
    <row r="50" spans="1:8" x14ac:dyDescent="0.15">
      <c r="A50" s="90" t="s">
        <v>411</v>
      </c>
      <c r="B50" s="91"/>
      <c r="C50" s="91"/>
      <c r="D50" s="91"/>
      <c r="E50" s="91"/>
      <c r="F50" s="91"/>
      <c r="G50" s="91"/>
      <c r="H50" s="91"/>
    </row>
    <row r="51" spans="1:8" x14ac:dyDescent="0.15">
      <c r="A51" s="90" t="s">
        <v>412</v>
      </c>
      <c r="B51" s="91"/>
      <c r="C51" s="91"/>
      <c r="D51" s="91"/>
      <c r="E51" s="91"/>
      <c r="F51" s="91"/>
      <c r="G51" s="91"/>
      <c r="H51" s="91"/>
    </row>
    <row r="52" spans="1:8" x14ac:dyDescent="0.15">
      <c r="A52" s="90" t="s">
        <v>413</v>
      </c>
      <c r="B52" s="91">
        <v>1638283497</v>
      </c>
      <c r="C52" s="91">
        <v>400763000</v>
      </c>
      <c r="D52" s="91"/>
      <c r="E52" s="91">
        <v>2039046497</v>
      </c>
      <c r="F52" s="91">
        <v>885710501</v>
      </c>
      <c r="G52" s="91">
        <v>54119405</v>
      </c>
      <c r="H52" s="91">
        <v>1153335996</v>
      </c>
    </row>
    <row r="53" spans="1:8" x14ac:dyDescent="0.15">
      <c r="A53" s="90" t="s">
        <v>414</v>
      </c>
      <c r="B53" s="91"/>
      <c r="C53" s="91"/>
      <c r="D53" s="91"/>
      <c r="E53" s="91"/>
      <c r="F53" s="91"/>
      <c r="G53" s="91"/>
      <c r="H53" s="91"/>
    </row>
    <row r="54" spans="1:8" x14ac:dyDescent="0.15">
      <c r="A54" s="90" t="s">
        <v>415</v>
      </c>
      <c r="B54" s="91">
        <v>3898454210</v>
      </c>
      <c r="C54" s="91">
        <v>13051683</v>
      </c>
      <c r="D54" s="91">
        <v>16537500</v>
      </c>
      <c r="E54" s="91">
        <v>3894968393</v>
      </c>
      <c r="F54" s="91">
        <v>3110879751</v>
      </c>
      <c r="G54" s="91">
        <v>111625116</v>
      </c>
      <c r="H54" s="91">
        <v>784088642</v>
      </c>
    </row>
    <row r="55" spans="1:8" x14ac:dyDescent="0.15">
      <c r="A55" s="90" t="s">
        <v>416</v>
      </c>
      <c r="B55" s="91"/>
      <c r="C55" s="91"/>
      <c r="D55" s="91"/>
      <c r="E55" s="91"/>
      <c r="F55" s="91"/>
      <c r="G55" s="91"/>
      <c r="H55" s="91"/>
    </row>
    <row r="56" spans="1:8" x14ac:dyDescent="0.15">
      <c r="A56" s="90" t="s">
        <v>417</v>
      </c>
      <c r="B56" s="91"/>
      <c r="C56" s="91"/>
      <c r="D56" s="91"/>
      <c r="E56" s="91"/>
      <c r="F56" s="91"/>
      <c r="G56" s="91"/>
      <c r="H56" s="91"/>
    </row>
    <row r="57" spans="1:8" x14ac:dyDescent="0.15">
      <c r="A57" s="90" t="s">
        <v>418</v>
      </c>
      <c r="B57" s="91">
        <v>764440755</v>
      </c>
      <c r="C57" s="91"/>
      <c r="D57" s="91"/>
      <c r="E57" s="91">
        <v>764440755</v>
      </c>
      <c r="F57" s="91">
        <v>273013397</v>
      </c>
      <c r="G57" s="91">
        <v>16653909</v>
      </c>
      <c r="H57" s="91">
        <v>491427358</v>
      </c>
    </row>
    <row r="58" spans="1:8" x14ac:dyDescent="0.15">
      <c r="A58" s="90" t="s">
        <v>419</v>
      </c>
      <c r="B58" s="91">
        <v>59553600</v>
      </c>
      <c r="C58" s="91"/>
      <c r="D58" s="91"/>
      <c r="E58" s="91">
        <v>59553600</v>
      </c>
      <c r="F58" s="91">
        <v>9780630</v>
      </c>
      <c r="G58" s="91">
        <v>2255718</v>
      </c>
      <c r="H58" s="91">
        <v>49772970</v>
      </c>
    </row>
    <row r="59" spans="1:8" x14ac:dyDescent="0.15">
      <c r="A59" s="90" t="s">
        <v>420</v>
      </c>
      <c r="B59" s="91">
        <v>217331940</v>
      </c>
      <c r="C59" s="91">
        <v>4080000</v>
      </c>
      <c r="D59" s="91"/>
      <c r="E59" s="91">
        <v>221411940</v>
      </c>
      <c r="F59" s="91">
        <v>47170199</v>
      </c>
      <c r="G59" s="91">
        <v>8539061</v>
      </c>
      <c r="H59" s="91">
        <v>174241741</v>
      </c>
    </row>
    <row r="60" spans="1:8" x14ac:dyDescent="0.15">
      <c r="A60" s="90" t="s">
        <v>421</v>
      </c>
      <c r="B60" s="91"/>
      <c r="C60" s="91"/>
      <c r="D60" s="91"/>
      <c r="E60" s="91"/>
      <c r="F60" s="91"/>
      <c r="G60" s="91"/>
      <c r="H60" s="91"/>
    </row>
    <row r="61" spans="1:8" x14ac:dyDescent="0.15">
      <c r="A61" s="90" t="s">
        <v>422</v>
      </c>
      <c r="B61" s="91">
        <v>392964800</v>
      </c>
      <c r="C61" s="91">
        <v>97283000</v>
      </c>
      <c r="D61" s="91">
        <v>273535000</v>
      </c>
      <c r="E61" s="91">
        <v>216712800</v>
      </c>
      <c r="F61" s="91"/>
      <c r="G61" s="91"/>
      <c r="H61" s="91">
        <v>216712800</v>
      </c>
    </row>
    <row r="62" spans="1:8" x14ac:dyDescent="0.15">
      <c r="A62" s="90" t="s">
        <v>423</v>
      </c>
      <c r="B62" s="91">
        <v>3814519016</v>
      </c>
      <c r="C62" s="91">
        <v>453221872</v>
      </c>
      <c r="D62" s="91">
        <v>2110003</v>
      </c>
      <c r="E62" s="91">
        <v>4265630885</v>
      </c>
      <c r="F62" s="91">
        <v>2586629349</v>
      </c>
      <c r="G62" s="91">
        <v>366898197</v>
      </c>
      <c r="H62" s="91">
        <v>1679001536</v>
      </c>
    </row>
    <row r="63" spans="1:8" x14ac:dyDescent="0.15">
      <c r="A63" s="90" t="s">
        <v>424</v>
      </c>
      <c r="B63" s="91">
        <v>2323799722</v>
      </c>
      <c r="C63" s="91">
        <v>284830022</v>
      </c>
      <c r="D63" s="91">
        <v>2110001</v>
      </c>
      <c r="E63" s="91">
        <v>2606519743</v>
      </c>
      <c r="F63" s="91">
        <v>1731542683</v>
      </c>
      <c r="G63" s="91">
        <v>171791576</v>
      </c>
      <c r="H63" s="91">
        <v>874977060</v>
      </c>
    </row>
    <row r="64" spans="1:8" x14ac:dyDescent="0.15">
      <c r="A64" s="90" t="s">
        <v>425</v>
      </c>
      <c r="B64" s="91">
        <v>1481268500</v>
      </c>
      <c r="C64" s="91">
        <v>168391850</v>
      </c>
      <c r="D64" s="91">
        <v>2</v>
      </c>
      <c r="E64" s="91">
        <v>1649660348</v>
      </c>
      <c r="F64" s="91">
        <v>855086666</v>
      </c>
      <c r="G64" s="91">
        <v>195106621</v>
      </c>
      <c r="H64" s="91">
        <v>794573682</v>
      </c>
    </row>
    <row r="65" spans="1:8" x14ac:dyDescent="0.15">
      <c r="A65" s="90" t="s">
        <v>426</v>
      </c>
      <c r="B65" s="91">
        <v>9450794</v>
      </c>
      <c r="C65" s="91"/>
      <c r="D65" s="91"/>
      <c r="E65" s="91">
        <v>9450794</v>
      </c>
      <c r="F65" s="91"/>
      <c r="G65" s="91"/>
      <c r="H65" s="91">
        <v>9450794</v>
      </c>
    </row>
    <row r="66" spans="1:8" x14ac:dyDescent="0.15">
      <c r="A66" s="90" t="s">
        <v>433</v>
      </c>
      <c r="B66" s="91">
        <v>53097226</v>
      </c>
      <c r="C66" s="91"/>
      <c r="D66" s="91"/>
      <c r="E66" s="91">
        <v>53097226</v>
      </c>
      <c r="F66" s="91">
        <v>52254913</v>
      </c>
      <c r="G66" s="91">
        <v>505112</v>
      </c>
      <c r="H66" s="91">
        <v>842313</v>
      </c>
    </row>
    <row r="67" spans="1:8" x14ac:dyDescent="0.15">
      <c r="A67" s="90" t="s">
        <v>434</v>
      </c>
      <c r="B67" s="91">
        <v>52597226</v>
      </c>
      <c r="C67" s="91"/>
      <c r="D67" s="91"/>
      <c r="E67" s="91">
        <v>52597226</v>
      </c>
      <c r="F67" s="91">
        <v>51954913</v>
      </c>
      <c r="G67" s="91">
        <v>455112</v>
      </c>
      <c r="H67" s="91">
        <v>642313</v>
      </c>
    </row>
    <row r="68" spans="1:8" x14ac:dyDescent="0.15">
      <c r="A68" s="90" t="s">
        <v>435</v>
      </c>
      <c r="B68" s="91"/>
      <c r="C68" s="91"/>
      <c r="D68" s="91"/>
      <c r="E68" s="91"/>
      <c r="F68" s="91"/>
      <c r="G68" s="91"/>
      <c r="H68" s="91"/>
    </row>
    <row r="69" spans="1:8" x14ac:dyDescent="0.15">
      <c r="A69" s="90" t="s">
        <v>436</v>
      </c>
      <c r="B69" s="91"/>
      <c r="C69" s="91"/>
      <c r="D69" s="91"/>
      <c r="E69" s="91"/>
      <c r="F69" s="91"/>
      <c r="G69" s="91"/>
      <c r="H69" s="91"/>
    </row>
    <row r="70" spans="1:8" x14ac:dyDescent="0.15">
      <c r="A70" s="90" t="s">
        <v>437</v>
      </c>
      <c r="B70" s="91"/>
      <c r="C70" s="91"/>
      <c r="D70" s="91"/>
      <c r="E70" s="91"/>
      <c r="F70" s="91"/>
      <c r="G70" s="91"/>
      <c r="H70" s="91"/>
    </row>
    <row r="71" spans="1:8" x14ac:dyDescent="0.15">
      <c r="A71" s="90" t="s">
        <v>438</v>
      </c>
      <c r="B71" s="91">
        <v>500000</v>
      </c>
      <c r="C71" s="91"/>
      <c r="D71" s="91"/>
      <c r="E71" s="91">
        <v>500000</v>
      </c>
      <c r="F71" s="91">
        <v>300000</v>
      </c>
      <c r="G71" s="91">
        <v>50000</v>
      </c>
      <c r="H71" s="91">
        <v>200000</v>
      </c>
    </row>
    <row r="72" spans="1:8" x14ac:dyDescent="0.15">
      <c r="A72" s="90" t="s">
        <v>9</v>
      </c>
      <c r="B72" s="91">
        <v>175470245711</v>
      </c>
      <c r="C72" s="91">
        <v>5807569804</v>
      </c>
      <c r="D72" s="91">
        <v>2021842057</v>
      </c>
      <c r="E72" s="91">
        <v>179255973458</v>
      </c>
      <c r="F72" s="91">
        <v>99692007796</v>
      </c>
      <c r="G72" s="91">
        <v>3781997145</v>
      </c>
      <c r="H72" s="91">
        <v>79563965662</v>
      </c>
    </row>
  </sheetData>
  <mergeCells count="1">
    <mergeCell ref="A1:H1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"/>
  <sheetViews>
    <sheetView workbookViewId="0">
      <selection sqref="A1:XFD1048576"/>
    </sheetView>
  </sheetViews>
  <sheetFormatPr defaultColWidth="8.88671875" defaultRowHeight="10.8" x14ac:dyDescent="0.15"/>
  <cols>
    <col min="1" max="1" width="30.88671875" style="92" customWidth="1"/>
    <col min="2" max="11" width="15.88671875" style="92" customWidth="1"/>
    <col min="12" max="16384" width="8.88671875" style="92"/>
  </cols>
  <sheetData>
    <row r="1" spans="1:10" ht="21" x14ac:dyDescent="0.15">
      <c r="A1" s="113" t="s">
        <v>355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3.2" x14ac:dyDescent="0.2">
      <c r="A2" s="86" t="s">
        <v>356</v>
      </c>
      <c r="B2" s="86"/>
      <c r="C2" s="86"/>
      <c r="D2" s="86"/>
      <c r="E2" s="86"/>
      <c r="F2" s="86"/>
      <c r="G2" s="86"/>
      <c r="H2" s="86"/>
      <c r="I2" s="86"/>
      <c r="J2" s="87" t="s">
        <v>357</v>
      </c>
    </row>
    <row r="3" spans="1:10" ht="13.2" x14ac:dyDescent="0.2">
      <c r="A3" s="86" t="s">
        <v>358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13.2" x14ac:dyDescent="0.2">
      <c r="A4" s="86"/>
      <c r="B4" s="86"/>
      <c r="C4" s="86"/>
      <c r="D4" s="86"/>
      <c r="E4" s="86"/>
      <c r="F4" s="86"/>
      <c r="G4" s="86"/>
      <c r="H4" s="86"/>
      <c r="I4" s="86"/>
      <c r="J4" s="87" t="s">
        <v>87</v>
      </c>
    </row>
    <row r="5" spans="1:10" ht="21.6" x14ac:dyDescent="0.15">
      <c r="A5" s="88" t="s">
        <v>72</v>
      </c>
      <c r="B5" s="89" t="s">
        <v>359</v>
      </c>
      <c r="C5" s="88" t="s">
        <v>360</v>
      </c>
      <c r="D5" s="88" t="s">
        <v>361</v>
      </c>
      <c r="E5" s="88" t="s">
        <v>362</v>
      </c>
      <c r="F5" s="88" t="s">
        <v>363</v>
      </c>
      <c r="G5" s="88" t="s">
        <v>364</v>
      </c>
      <c r="H5" s="88" t="s">
        <v>365</v>
      </c>
      <c r="I5" s="88" t="s">
        <v>25</v>
      </c>
      <c r="J5" s="88" t="s">
        <v>9</v>
      </c>
    </row>
    <row r="6" spans="1:10" x14ac:dyDescent="0.15">
      <c r="A6" s="90" t="s">
        <v>366</v>
      </c>
      <c r="B6" s="91">
        <v>3558681794</v>
      </c>
      <c r="C6" s="91">
        <v>12162583123</v>
      </c>
      <c r="D6" s="91">
        <v>656206615</v>
      </c>
      <c r="E6" s="91">
        <v>2499516724</v>
      </c>
      <c r="F6" s="91">
        <v>4916986179</v>
      </c>
      <c r="G6" s="91">
        <v>1973734219</v>
      </c>
      <c r="H6" s="91">
        <v>4950463009</v>
      </c>
      <c r="I6" s="91"/>
      <c r="J6" s="91">
        <v>30718171663</v>
      </c>
    </row>
    <row r="7" spans="1:10" x14ac:dyDescent="0.15">
      <c r="A7" s="90" t="s">
        <v>368</v>
      </c>
      <c r="B7" s="91">
        <v>382335047</v>
      </c>
      <c r="C7" s="91">
        <v>1292252966</v>
      </c>
      <c r="D7" s="91">
        <v>26656943</v>
      </c>
      <c r="E7" s="91">
        <v>665037159</v>
      </c>
      <c r="F7" s="91">
        <v>1918609838</v>
      </c>
      <c r="G7" s="91">
        <v>44178721</v>
      </c>
      <c r="H7" s="91">
        <v>993592656</v>
      </c>
      <c r="I7" s="91"/>
      <c r="J7" s="91">
        <v>5322663330</v>
      </c>
    </row>
    <row r="8" spans="1:10" x14ac:dyDescent="0.15">
      <c r="A8" s="90" t="s">
        <v>369</v>
      </c>
      <c r="B8" s="91"/>
      <c r="C8" s="91"/>
      <c r="D8" s="91"/>
      <c r="E8" s="91"/>
      <c r="F8" s="91"/>
      <c r="G8" s="91"/>
      <c r="H8" s="91"/>
      <c r="I8" s="91"/>
      <c r="J8" s="91"/>
    </row>
    <row r="9" spans="1:10" x14ac:dyDescent="0.15">
      <c r="A9" s="90" t="s">
        <v>370</v>
      </c>
      <c r="B9" s="91">
        <v>2351804704</v>
      </c>
      <c r="C9" s="91">
        <v>9217934673</v>
      </c>
      <c r="D9" s="91">
        <v>629351423</v>
      </c>
      <c r="E9" s="91">
        <v>1126586115</v>
      </c>
      <c r="F9" s="91">
        <v>2084198703</v>
      </c>
      <c r="G9" s="91">
        <v>828794632</v>
      </c>
      <c r="H9" s="91">
        <v>3672825643</v>
      </c>
      <c r="I9" s="91"/>
      <c r="J9" s="91">
        <v>19911495893</v>
      </c>
    </row>
    <row r="10" spans="1:10" x14ac:dyDescent="0.15">
      <c r="A10" s="90" t="s">
        <v>371</v>
      </c>
      <c r="B10" s="91">
        <v>220737478</v>
      </c>
      <c r="C10" s="91">
        <v>1203891939</v>
      </c>
      <c r="D10" s="91">
        <v>198249</v>
      </c>
      <c r="E10" s="91">
        <v>471968</v>
      </c>
      <c r="F10" s="91">
        <v>577107930</v>
      </c>
      <c r="G10" s="91">
        <v>13880974</v>
      </c>
      <c r="H10" s="91">
        <v>177317074</v>
      </c>
      <c r="I10" s="91"/>
      <c r="J10" s="91">
        <v>2193605612</v>
      </c>
    </row>
    <row r="11" spans="1:10" x14ac:dyDescent="0.15">
      <c r="A11" s="90" t="s">
        <v>372</v>
      </c>
      <c r="B11" s="91">
        <v>601844365</v>
      </c>
      <c r="C11" s="91">
        <v>448503544</v>
      </c>
      <c r="D11" s="91"/>
      <c r="E11" s="91">
        <v>455861482</v>
      </c>
      <c r="F11" s="91">
        <v>337069708</v>
      </c>
      <c r="G11" s="91">
        <v>1054640620</v>
      </c>
      <c r="H11" s="91">
        <v>106727636</v>
      </c>
      <c r="I11" s="91"/>
      <c r="J11" s="91">
        <v>3004647355</v>
      </c>
    </row>
    <row r="12" spans="1:10" x14ac:dyDescent="0.15">
      <c r="A12" s="90" t="s">
        <v>373</v>
      </c>
      <c r="B12" s="91"/>
      <c r="C12" s="91"/>
      <c r="D12" s="91"/>
      <c r="E12" s="91"/>
      <c r="F12" s="91"/>
      <c r="G12" s="91"/>
      <c r="H12" s="91"/>
      <c r="I12" s="91"/>
      <c r="J12" s="91"/>
    </row>
    <row r="13" spans="1:10" x14ac:dyDescent="0.15">
      <c r="A13" s="90" t="s">
        <v>374</v>
      </c>
      <c r="B13" s="91"/>
      <c r="C13" s="91"/>
      <c r="D13" s="91"/>
      <c r="E13" s="91"/>
      <c r="F13" s="91"/>
      <c r="G13" s="91"/>
      <c r="H13" s="91"/>
      <c r="I13" s="91"/>
      <c r="J13" s="91"/>
    </row>
    <row r="14" spans="1:10" x14ac:dyDescent="0.15">
      <c r="A14" s="90" t="s">
        <v>375</v>
      </c>
      <c r="B14" s="91"/>
      <c r="C14" s="91"/>
      <c r="D14" s="91"/>
      <c r="E14" s="91"/>
      <c r="F14" s="91"/>
      <c r="G14" s="91"/>
      <c r="H14" s="91"/>
      <c r="I14" s="91"/>
      <c r="J14" s="91"/>
    </row>
    <row r="15" spans="1:10" x14ac:dyDescent="0.15">
      <c r="A15" s="90" t="s">
        <v>376</v>
      </c>
      <c r="B15" s="91"/>
      <c r="C15" s="91">
        <v>1</v>
      </c>
      <c r="D15" s="91"/>
      <c r="E15" s="91"/>
      <c r="F15" s="91"/>
      <c r="G15" s="91">
        <v>889272</v>
      </c>
      <c r="H15" s="91"/>
      <c r="I15" s="91"/>
      <c r="J15" s="91">
        <v>889273</v>
      </c>
    </row>
    <row r="16" spans="1:10" x14ac:dyDescent="0.15">
      <c r="A16" s="90" t="s">
        <v>377</v>
      </c>
      <c r="B16" s="91">
        <v>1960200</v>
      </c>
      <c r="C16" s="91"/>
      <c r="D16" s="91"/>
      <c r="E16" s="91">
        <v>251560000</v>
      </c>
      <c r="F16" s="91"/>
      <c r="G16" s="91">
        <v>31350000</v>
      </c>
      <c r="H16" s="91"/>
      <c r="I16" s="91"/>
      <c r="J16" s="91">
        <v>284870200</v>
      </c>
    </row>
    <row r="17" spans="1:10" x14ac:dyDescent="0.15">
      <c r="A17" s="90" t="s">
        <v>378</v>
      </c>
      <c r="B17" s="91">
        <v>42140165471</v>
      </c>
      <c r="C17" s="91">
        <v>233454137</v>
      </c>
      <c r="D17" s="91"/>
      <c r="E17" s="91">
        <v>725418694</v>
      </c>
      <c r="F17" s="91">
        <v>2714374778</v>
      </c>
      <c r="G17" s="91">
        <v>801690052</v>
      </c>
      <c r="H17" s="91">
        <v>550847018</v>
      </c>
      <c r="I17" s="91"/>
      <c r="J17" s="91">
        <v>47165950150</v>
      </c>
    </row>
    <row r="18" spans="1:10" x14ac:dyDescent="0.15">
      <c r="A18" s="90" t="s">
        <v>379</v>
      </c>
      <c r="B18" s="91"/>
      <c r="C18" s="91"/>
      <c r="D18" s="91"/>
      <c r="E18" s="91"/>
      <c r="F18" s="91"/>
      <c r="G18" s="91"/>
      <c r="H18" s="91"/>
      <c r="I18" s="91"/>
      <c r="J18" s="91"/>
    </row>
    <row r="19" spans="1:10" x14ac:dyDescent="0.15">
      <c r="A19" s="90" t="s">
        <v>380</v>
      </c>
      <c r="B19" s="91">
        <v>1594432264</v>
      </c>
      <c r="C19" s="91">
        <v>993600</v>
      </c>
      <c r="D19" s="91"/>
      <c r="E19" s="91"/>
      <c r="F19" s="91">
        <v>88615065</v>
      </c>
      <c r="G19" s="91"/>
      <c r="H19" s="91">
        <v>397488</v>
      </c>
      <c r="I19" s="91"/>
      <c r="J19" s="91">
        <v>1684438417</v>
      </c>
    </row>
    <row r="20" spans="1:10" x14ac:dyDescent="0.15">
      <c r="A20" s="90" t="s">
        <v>381</v>
      </c>
      <c r="B20" s="91"/>
      <c r="C20" s="91"/>
      <c r="D20" s="91"/>
      <c r="E20" s="91"/>
      <c r="F20" s="91">
        <v>15177125</v>
      </c>
      <c r="G20" s="91"/>
      <c r="H20" s="91">
        <v>288761</v>
      </c>
      <c r="I20" s="91"/>
      <c r="J20" s="91">
        <v>15465886</v>
      </c>
    </row>
    <row r="21" spans="1:10" x14ac:dyDescent="0.15">
      <c r="A21" s="90" t="s">
        <v>382</v>
      </c>
      <c r="B21" s="91"/>
      <c r="C21" s="91"/>
      <c r="D21" s="91"/>
      <c r="E21" s="91"/>
      <c r="F21" s="91"/>
      <c r="G21" s="91"/>
      <c r="H21" s="91"/>
      <c r="I21" s="91"/>
      <c r="J21" s="91"/>
    </row>
    <row r="22" spans="1:10" x14ac:dyDescent="0.15">
      <c r="A22" s="90" t="s">
        <v>383</v>
      </c>
      <c r="B22" s="91"/>
      <c r="C22" s="91"/>
      <c r="D22" s="91"/>
      <c r="E22" s="91"/>
      <c r="F22" s="91"/>
      <c r="G22" s="91"/>
      <c r="H22" s="91">
        <v>524285041</v>
      </c>
      <c r="I22" s="91"/>
      <c r="J22" s="91">
        <v>524285041</v>
      </c>
    </row>
    <row r="23" spans="1:10" x14ac:dyDescent="0.15">
      <c r="A23" s="90" t="s">
        <v>384</v>
      </c>
      <c r="B23" s="91"/>
      <c r="C23" s="91"/>
      <c r="D23" s="91"/>
      <c r="E23" s="91"/>
      <c r="F23" s="91"/>
      <c r="G23" s="91"/>
      <c r="H23" s="91"/>
      <c r="I23" s="91"/>
      <c r="J23" s="91"/>
    </row>
    <row r="24" spans="1:10" x14ac:dyDescent="0.15">
      <c r="A24" s="90" t="s">
        <v>385</v>
      </c>
      <c r="B24" s="91">
        <v>673420440</v>
      </c>
      <c r="C24" s="91">
        <v>50960000</v>
      </c>
      <c r="D24" s="91"/>
      <c r="E24" s="91"/>
      <c r="F24" s="91"/>
      <c r="G24" s="91"/>
      <c r="H24" s="91">
        <v>12184128</v>
      </c>
      <c r="I24" s="91"/>
      <c r="J24" s="91">
        <v>736564568</v>
      </c>
    </row>
    <row r="25" spans="1:10" x14ac:dyDescent="0.15">
      <c r="A25" s="90" t="s">
        <v>386</v>
      </c>
      <c r="B25" s="91"/>
      <c r="C25" s="91"/>
      <c r="D25" s="91"/>
      <c r="E25" s="91"/>
      <c r="F25" s="91"/>
      <c r="G25" s="91"/>
      <c r="H25" s="91"/>
      <c r="I25" s="91"/>
      <c r="J25" s="91"/>
    </row>
    <row r="26" spans="1:10" x14ac:dyDescent="0.15">
      <c r="A26" s="90" t="s">
        <v>387</v>
      </c>
      <c r="B26" s="91"/>
      <c r="C26" s="91"/>
      <c r="D26" s="91"/>
      <c r="E26" s="91"/>
      <c r="F26" s="91"/>
      <c r="G26" s="91">
        <v>16931387</v>
      </c>
      <c r="H26" s="91"/>
      <c r="I26" s="91"/>
      <c r="J26" s="91">
        <v>16931387</v>
      </c>
    </row>
    <row r="27" spans="1:10" x14ac:dyDescent="0.15">
      <c r="A27" s="90" t="s">
        <v>388</v>
      </c>
      <c r="B27" s="91"/>
      <c r="C27" s="91"/>
      <c r="D27" s="91"/>
      <c r="E27" s="91"/>
      <c r="F27" s="91"/>
      <c r="G27" s="91"/>
      <c r="H27" s="91"/>
      <c r="I27" s="91"/>
      <c r="J27" s="91"/>
    </row>
    <row r="28" spans="1:10" x14ac:dyDescent="0.15">
      <c r="A28" s="90" t="s">
        <v>389</v>
      </c>
      <c r="B28" s="91"/>
      <c r="C28" s="91"/>
      <c r="D28" s="91"/>
      <c r="E28" s="91"/>
      <c r="F28" s="91"/>
      <c r="G28" s="91"/>
      <c r="H28" s="91"/>
      <c r="I28" s="91"/>
      <c r="J28" s="91"/>
    </row>
    <row r="29" spans="1:10" x14ac:dyDescent="0.15">
      <c r="A29" s="90" t="s">
        <v>390</v>
      </c>
      <c r="B29" s="91">
        <v>60870</v>
      </c>
      <c r="C29" s="91"/>
      <c r="D29" s="91"/>
      <c r="E29" s="91"/>
      <c r="F29" s="91">
        <v>930467865</v>
      </c>
      <c r="G29" s="91"/>
      <c r="H29" s="91"/>
      <c r="I29" s="91"/>
      <c r="J29" s="91">
        <v>930528735</v>
      </c>
    </row>
    <row r="30" spans="1:10" x14ac:dyDescent="0.15">
      <c r="A30" s="90" t="s">
        <v>391</v>
      </c>
      <c r="B30" s="91"/>
      <c r="C30" s="91"/>
      <c r="D30" s="91"/>
      <c r="E30" s="91"/>
      <c r="F30" s="91">
        <v>16</v>
      </c>
      <c r="G30" s="91"/>
      <c r="H30" s="91"/>
      <c r="I30" s="91"/>
      <c r="J30" s="91">
        <v>16</v>
      </c>
    </row>
    <row r="31" spans="1:10" x14ac:dyDescent="0.15">
      <c r="A31" s="90" t="s">
        <v>392</v>
      </c>
      <c r="B31" s="91">
        <v>24307920</v>
      </c>
      <c r="C31" s="91"/>
      <c r="D31" s="91"/>
      <c r="E31" s="91"/>
      <c r="F31" s="91"/>
      <c r="G31" s="91"/>
      <c r="H31" s="91"/>
      <c r="I31" s="91"/>
      <c r="J31" s="91">
        <v>24307920</v>
      </c>
    </row>
    <row r="32" spans="1:10" x14ac:dyDescent="0.15">
      <c r="A32" s="90" t="s">
        <v>393</v>
      </c>
      <c r="B32" s="91"/>
      <c r="C32" s="91"/>
      <c r="D32" s="91"/>
      <c r="E32" s="91"/>
      <c r="F32" s="91"/>
      <c r="G32" s="91"/>
      <c r="H32" s="91"/>
      <c r="I32" s="91"/>
      <c r="J32" s="91"/>
    </row>
    <row r="33" spans="1:10" x14ac:dyDescent="0.15">
      <c r="A33" s="90" t="s">
        <v>394</v>
      </c>
      <c r="B33" s="91">
        <v>11501200</v>
      </c>
      <c r="C33" s="91"/>
      <c r="D33" s="91"/>
      <c r="E33" s="91"/>
      <c r="F33" s="91">
        <v>6353424</v>
      </c>
      <c r="G33" s="91"/>
      <c r="H33" s="91"/>
      <c r="I33" s="91"/>
      <c r="J33" s="91">
        <v>17854624</v>
      </c>
    </row>
    <row r="34" spans="1:10" x14ac:dyDescent="0.15">
      <c r="A34" s="90" t="s">
        <v>395</v>
      </c>
      <c r="B34" s="91"/>
      <c r="C34" s="91"/>
      <c r="D34" s="91"/>
      <c r="E34" s="91"/>
      <c r="F34" s="91"/>
      <c r="G34" s="91"/>
      <c r="H34" s="91"/>
      <c r="I34" s="91"/>
      <c r="J34" s="91"/>
    </row>
    <row r="35" spans="1:10" x14ac:dyDescent="0.15">
      <c r="A35" s="90" t="s">
        <v>396</v>
      </c>
      <c r="B35" s="91"/>
      <c r="C35" s="91"/>
      <c r="D35" s="91"/>
      <c r="E35" s="91"/>
      <c r="F35" s="91"/>
      <c r="G35" s="91"/>
      <c r="H35" s="91"/>
      <c r="I35" s="91"/>
      <c r="J35" s="91"/>
    </row>
    <row r="36" spans="1:10" x14ac:dyDescent="0.15">
      <c r="A36" s="90" t="s">
        <v>397</v>
      </c>
      <c r="B36" s="91"/>
      <c r="C36" s="91"/>
      <c r="D36" s="91"/>
      <c r="E36" s="91"/>
      <c r="F36" s="91"/>
      <c r="G36" s="91"/>
      <c r="H36" s="91"/>
      <c r="I36" s="91"/>
      <c r="J36" s="91"/>
    </row>
    <row r="37" spans="1:10" x14ac:dyDescent="0.15">
      <c r="A37" s="90" t="s">
        <v>398</v>
      </c>
      <c r="B37" s="91"/>
      <c r="C37" s="91"/>
      <c r="D37" s="91"/>
      <c r="E37" s="91"/>
      <c r="F37" s="91"/>
      <c r="G37" s="91"/>
      <c r="H37" s="91"/>
      <c r="I37" s="91"/>
      <c r="J37" s="91"/>
    </row>
    <row r="38" spans="1:10" x14ac:dyDescent="0.15">
      <c r="A38" s="90" t="s">
        <v>399</v>
      </c>
      <c r="B38" s="91">
        <v>132399399</v>
      </c>
      <c r="C38" s="91"/>
      <c r="D38" s="91"/>
      <c r="E38" s="91">
        <v>662399320</v>
      </c>
      <c r="F38" s="91">
        <v>154296900</v>
      </c>
      <c r="G38" s="91"/>
      <c r="H38" s="91"/>
      <c r="I38" s="91"/>
      <c r="J38" s="91">
        <v>949095619</v>
      </c>
    </row>
    <row r="39" spans="1:10" x14ac:dyDescent="0.15">
      <c r="A39" s="90" t="s">
        <v>400</v>
      </c>
      <c r="B39" s="91"/>
      <c r="C39" s="91"/>
      <c r="D39" s="91"/>
      <c r="E39" s="91"/>
      <c r="F39" s="91"/>
      <c r="G39" s="91"/>
      <c r="H39" s="91"/>
      <c r="I39" s="91"/>
      <c r="J39" s="91"/>
    </row>
    <row r="40" spans="1:10" x14ac:dyDescent="0.15">
      <c r="A40" s="90" t="s">
        <v>401</v>
      </c>
      <c r="B40" s="91"/>
      <c r="C40" s="91"/>
      <c r="D40" s="91"/>
      <c r="E40" s="91"/>
      <c r="F40" s="91"/>
      <c r="G40" s="91"/>
      <c r="H40" s="91"/>
      <c r="I40" s="91"/>
      <c r="J40" s="91"/>
    </row>
    <row r="41" spans="1:10" x14ac:dyDescent="0.15">
      <c r="A41" s="90" t="s">
        <v>402</v>
      </c>
      <c r="B41" s="91"/>
      <c r="C41" s="91"/>
      <c r="D41" s="91"/>
      <c r="E41" s="91"/>
      <c r="F41" s="91"/>
      <c r="G41" s="91"/>
      <c r="H41" s="91"/>
      <c r="I41" s="91"/>
      <c r="J41" s="91"/>
    </row>
    <row r="42" spans="1:10" x14ac:dyDescent="0.15">
      <c r="A42" s="90" t="s">
        <v>403</v>
      </c>
      <c r="B42" s="91"/>
      <c r="C42" s="91"/>
      <c r="D42" s="91"/>
      <c r="E42" s="91"/>
      <c r="F42" s="91"/>
      <c r="G42" s="91"/>
      <c r="H42" s="91"/>
      <c r="I42" s="91"/>
      <c r="J42" s="91"/>
    </row>
    <row r="43" spans="1:10" x14ac:dyDescent="0.15">
      <c r="A43" s="90" t="s">
        <v>404</v>
      </c>
      <c r="B43" s="91"/>
      <c r="C43" s="91"/>
      <c r="D43" s="91"/>
      <c r="E43" s="91"/>
      <c r="F43" s="91"/>
      <c r="G43" s="91"/>
      <c r="H43" s="91"/>
      <c r="I43" s="91"/>
      <c r="J43" s="91"/>
    </row>
    <row r="44" spans="1:10" x14ac:dyDescent="0.15">
      <c r="A44" s="90" t="s">
        <v>405</v>
      </c>
      <c r="B44" s="91"/>
      <c r="C44" s="91"/>
      <c r="D44" s="91"/>
      <c r="E44" s="91"/>
      <c r="F44" s="91">
        <v>780953114</v>
      </c>
      <c r="G44" s="91"/>
      <c r="H44" s="91"/>
      <c r="I44" s="91"/>
      <c r="J44" s="91">
        <v>780953114</v>
      </c>
    </row>
    <row r="45" spans="1:10" x14ac:dyDescent="0.15">
      <c r="A45" s="90" t="s">
        <v>406</v>
      </c>
      <c r="B45" s="91">
        <v>635040</v>
      </c>
      <c r="C45" s="91"/>
      <c r="D45" s="91"/>
      <c r="E45" s="91">
        <v>3726000</v>
      </c>
      <c r="F45" s="91"/>
      <c r="G45" s="91"/>
      <c r="H45" s="91"/>
      <c r="I45" s="91"/>
      <c r="J45" s="91">
        <v>4361040</v>
      </c>
    </row>
    <row r="46" spans="1:10" x14ac:dyDescent="0.15">
      <c r="A46" s="90" t="s">
        <v>407</v>
      </c>
      <c r="B46" s="91">
        <v>386221012</v>
      </c>
      <c r="C46" s="91"/>
      <c r="D46" s="91"/>
      <c r="E46" s="91"/>
      <c r="F46" s="91">
        <v>1155600</v>
      </c>
      <c r="G46" s="91"/>
      <c r="H46" s="91"/>
      <c r="I46" s="91"/>
      <c r="J46" s="91">
        <v>387376612</v>
      </c>
    </row>
    <row r="47" spans="1:10" x14ac:dyDescent="0.15">
      <c r="A47" s="90" t="s">
        <v>408</v>
      </c>
      <c r="B47" s="91">
        <v>37968912009</v>
      </c>
      <c r="C47" s="91"/>
      <c r="D47" s="91"/>
      <c r="E47" s="91">
        <v>52400049</v>
      </c>
      <c r="F47" s="91">
        <v>177020966</v>
      </c>
      <c r="G47" s="91"/>
      <c r="H47" s="91"/>
      <c r="I47" s="91"/>
      <c r="J47" s="91">
        <v>38198333024</v>
      </c>
    </row>
    <row r="48" spans="1:10" x14ac:dyDescent="0.15">
      <c r="A48" s="90" t="s">
        <v>409</v>
      </c>
      <c r="B48" s="91">
        <v>25874640</v>
      </c>
      <c r="C48" s="91"/>
      <c r="D48" s="91"/>
      <c r="E48" s="91"/>
      <c r="F48" s="91"/>
      <c r="G48" s="91"/>
      <c r="H48" s="91"/>
      <c r="I48" s="91"/>
      <c r="J48" s="91">
        <v>25874640</v>
      </c>
    </row>
    <row r="49" spans="1:10" x14ac:dyDescent="0.15">
      <c r="A49" s="90" t="s">
        <v>410</v>
      </c>
      <c r="B49" s="91"/>
      <c r="C49" s="91"/>
      <c r="D49" s="91"/>
      <c r="E49" s="91"/>
      <c r="F49" s="91"/>
      <c r="G49" s="91"/>
      <c r="H49" s="91"/>
      <c r="I49" s="91"/>
      <c r="J49" s="91"/>
    </row>
    <row r="50" spans="1:10" x14ac:dyDescent="0.15">
      <c r="A50" s="90" t="s">
        <v>411</v>
      </c>
      <c r="B50" s="91"/>
      <c r="C50" s="91"/>
      <c r="D50" s="91"/>
      <c r="E50" s="91"/>
      <c r="F50" s="91"/>
      <c r="G50" s="91"/>
      <c r="H50" s="91"/>
      <c r="I50" s="91"/>
      <c r="J50" s="91"/>
    </row>
    <row r="51" spans="1:10" x14ac:dyDescent="0.15">
      <c r="A51" s="90" t="s">
        <v>412</v>
      </c>
      <c r="B51" s="91"/>
      <c r="C51" s="91"/>
      <c r="D51" s="91"/>
      <c r="E51" s="91"/>
      <c r="F51" s="91"/>
      <c r="G51" s="91"/>
      <c r="H51" s="91"/>
      <c r="I51" s="91"/>
      <c r="J51" s="91"/>
    </row>
    <row r="52" spans="1:10" x14ac:dyDescent="0.15">
      <c r="A52" s="90" t="s">
        <v>413</v>
      </c>
      <c r="B52" s="91">
        <v>972528436</v>
      </c>
      <c r="C52" s="91">
        <v>180807537</v>
      </c>
      <c r="D52" s="91"/>
      <c r="E52" s="91"/>
      <c r="F52" s="91"/>
      <c r="G52" s="91">
        <v>23</v>
      </c>
      <c r="H52" s="91"/>
      <c r="I52" s="91"/>
      <c r="J52" s="91">
        <v>1153335996</v>
      </c>
    </row>
    <row r="53" spans="1:10" x14ac:dyDescent="0.15">
      <c r="A53" s="90" t="s">
        <v>414</v>
      </c>
      <c r="B53" s="91"/>
      <c r="C53" s="91"/>
      <c r="D53" s="91"/>
      <c r="E53" s="91"/>
      <c r="F53" s="91"/>
      <c r="G53" s="91"/>
      <c r="H53" s="91"/>
      <c r="I53" s="91"/>
      <c r="J53" s="91"/>
    </row>
    <row r="54" spans="1:10" x14ac:dyDescent="0.15">
      <c r="A54" s="90" t="s">
        <v>415</v>
      </c>
      <c r="B54" s="91"/>
      <c r="C54" s="91"/>
      <c r="D54" s="91"/>
      <c r="E54" s="91"/>
      <c r="F54" s="91"/>
      <c r="G54" s="91">
        <v>784088642</v>
      </c>
      <c r="H54" s="91"/>
      <c r="I54" s="91"/>
      <c r="J54" s="91">
        <v>784088642</v>
      </c>
    </row>
    <row r="55" spans="1:10" x14ac:dyDescent="0.15">
      <c r="A55" s="90" t="s">
        <v>416</v>
      </c>
      <c r="B55" s="91"/>
      <c r="C55" s="91"/>
      <c r="D55" s="91"/>
      <c r="E55" s="91"/>
      <c r="F55" s="91"/>
      <c r="G55" s="91"/>
      <c r="H55" s="91"/>
      <c r="I55" s="91"/>
      <c r="J55" s="91"/>
    </row>
    <row r="56" spans="1:10" x14ac:dyDescent="0.15">
      <c r="A56" s="90" t="s">
        <v>417</v>
      </c>
      <c r="B56" s="91"/>
      <c r="C56" s="91"/>
      <c r="D56" s="91"/>
      <c r="E56" s="91"/>
      <c r="F56" s="91"/>
      <c r="G56" s="91"/>
      <c r="H56" s="91"/>
      <c r="I56" s="91"/>
      <c r="J56" s="91"/>
    </row>
    <row r="57" spans="1:10" x14ac:dyDescent="0.15">
      <c r="A57" s="90" t="s">
        <v>418</v>
      </c>
      <c r="B57" s="91">
        <v>533629</v>
      </c>
      <c r="C57" s="91"/>
      <c r="D57" s="91"/>
      <c r="E57" s="91"/>
      <c r="F57" s="91">
        <v>490893729</v>
      </c>
      <c r="G57" s="91"/>
      <c r="H57" s="91"/>
      <c r="I57" s="91"/>
      <c r="J57" s="91">
        <v>491427358</v>
      </c>
    </row>
    <row r="58" spans="1:10" x14ac:dyDescent="0.15">
      <c r="A58" s="90" t="s">
        <v>419</v>
      </c>
      <c r="B58" s="91">
        <v>40785210</v>
      </c>
      <c r="C58" s="91"/>
      <c r="D58" s="91"/>
      <c r="E58" s="91"/>
      <c r="F58" s="91">
        <v>8987760</v>
      </c>
      <c r="G58" s="91"/>
      <c r="H58" s="91"/>
      <c r="I58" s="91"/>
      <c r="J58" s="91">
        <v>49772970</v>
      </c>
    </row>
    <row r="59" spans="1:10" x14ac:dyDescent="0.15">
      <c r="A59" s="90" t="s">
        <v>420</v>
      </c>
      <c r="B59" s="91">
        <v>91840602</v>
      </c>
      <c r="C59" s="91">
        <v>693000</v>
      </c>
      <c r="D59" s="91"/>
      <c r="E59" s="91">
        <v>6893325</v>
      </c>
      <c r="F59" s="91">
        <v>60453214</v>
      </c>
      <c r="G59" s="91">
        <v>670000</v>
      </c>
      <c r="H59" s="91">
        <v>13691600</v>
      </c>
      <c r="I59" s="91"/>
      <c r="J59" s="91">
        <v>174241741</v>
      </c>
    </row>
    <row r="60" spans="1:10" x14ac:dyDescent="0.15">
      <c r="A60" s="90" t="s">
        <v>421</v>
      </c>
      <c r="B60" s="91"/>
      <c r="C60" s="91"/>
      <c r="D60" s="91"/>
      <c r="E60" s="91"/>
      <c r="F60" s="91"/>
      <c r="G60" s="91"/>
      <c r="H60" s="91"/>
      <c r="I60" s="91"/>
      <c r="J60" s="91"/>
    </row>
    <row r="61" spans="1:10" x14ac:dyDescent="0.15">
      <c r="A61" s="90" t="s">
        <v>422</v>
      </c>
      <c r="B61" s="91">
        <v>216712800</v>
      </c>
      <c r="C61" s="91"/>
      <c r="D61" s="91"/>
      <c r="E61" s="91"/>
      <c r="F61" s="91"/>
      <c r="G61" s="91"/>
      <c r="H61" s="91"/>
      <c r="I61" s="91"/>
      <c r="J61" s="91">
        <v>216712800</v>
      </c>
    </row>
    <row r="62" spans="1:10" x14ac:dyDescent="0.15">
      <c r="A62" s="90" t="s">
        <v>423</v>
      </c>
      <c r="B62" s="91">
        <v>8227709</v>
      </c>
      <c r="C62" s="91">
        <v>953520801</v>
      </c>
      <c r="D62" s="91">
        <v>9665595</v>
      </c>
      <c r="E62" s="91">
        <v>2400321</v>
      </c>
      <c r="F62" s="91">
        <v>67185724</v>
      </c>
      <c r="G62" s="91">
        <v>402711602</v>
      </c>
      <c r="H62" s="91">
        <v>235289784</v>
      </c>
      <c r="I62" s="91"/>
      <c r="J62" s="91">
        <v>1679001536</v>
      </c>
    </row>
    <row r="63" spans="1:10" x14ac:dyDescent="0.15">
      <c r="A63" s="90" t="s">
        <v>424</v>
      </c>
      <c r="B63" s="91">
        <v>1915378</v>
      </c>
      <c r="C63" s="91">
        <v>622807735</v>
      </c>
      <c r="D63" s="91">
        <v>1658968</v>
      </c>
      <c r="E63" s="91">
        <v>3</v>
      </c>
      <c r="F63" s="91">
        <v>2681928</v>
      </c>
      <c r="G63" s="91">
        <v>137335894</v>
      </c>
      <c r="H63" s="91">
        <v>108577154</v>
      </c>
      <c r="I63" s="91"/>
      <c r="J63" s="91">
        <v>874977060</v>
      </c>
    </row>
    <row r="64" spans="1:10" x14ac:dyDescent="0.15">
      <c r="A64" s="90" t="s">
        <v>425</v>
      </c>
      <c r="B64" s="91">
        <v>1693821</v>
      </c>
      <c r="C64" s="91">
        <v>328680065</v>
      </c>
      <c r="D64" s="91">
        <v>8006627</v>
      </c>
      <c r="E64" s="91">
        <v>2400318</v>
      </c>
      <c r="F64" s="91">
        <v>62704515</v>
      </c>
      <c r="G64" s="91">
        <v>265375708</v>
      </c>
      <c r="H64" s="91">
        <v>125712628</v>
      </c>
      <c r="I64" s="91"/>
      <c r="J64" s="91">
        <v>794573682</v>
      </c>
    </row>
    <row r="65" spans="1:10" x14ac:dyDescent="0.15">
      <c r="A65" s="90" t="s">
        <v>426</v>
      </c>
      <c r="B65" s="91">
        <v>4618510</v>
      </c>
      <c r="C65" s="91">
        <v>2033001</v>
      </c>
      <c r="D65" s="91"/>
      <c r="E65" s="91"/>
      <c r="F65" s="91">
        <v>1799281</v>
      </c>
      <c r="G65" s="91"/>
      <c r="H65" s="91">
        <v>1000002</v>
      </c>
      <c r="I65" s="91"/>
      <c r="J65" s="91">
        <v>9450794</v>
      </c>
    </row>
    <row r="66" spans="1:10" x14ac:dyDescent="0.15">
      <c r="A66" s="90" t="s">
        <v>9</v>
      </c>
      <c r="B66" s="91">
        <v>45707074974</v>
      </c>
      <c r="C66" s="91">
        <v>13349558061</v>
      </c>
      <c r="D66" s="91">
        <v>665872210</v>
      </c>
      <c r="E66" s="91">
        <v>3227335739</v>
      </c>
      <c r="F66" s="91">
        <v>7698546681</v>
      </c>
      <c r="G66" s="91">
        <v>3178135873</v>
      </c>
      <c r="H66" s="91">
        <v>5736599811</v>
      </c>
      <c r="I66" s="91"/>
      <c r="J66" s="91">
        <v>79563123349</v>
      </c>
    </row>
  </sheetData>
  <mergeCells count="1">
    <mergeCell ref="A1:J1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  <pageSetUpPr fitToPage="1"/>
  </sheetPr>
  <dimension ref="A1:V48"/>
  <sheetViews>
    <sheetView tabSelected="1" view="pageBreakPreview" topLeftCell="E1" zoomScale="110" zoomScaleNormal="100" zoomScaleSheetLayoutView="110" workbookViewId="0">
      <selection activeCell="V27" sqref="V27"/>
    </sheetView>
  </sheetViews>
  <sheetFormatPr defaultColWidth="9" defaultRowHeight="13.2" x14ac:dyDescent="0.2"/>
  <cols>
    <col min="1" max="1" width="0.88671875" style="29" customWidth="1"/>
    <col min="2" max="2" width="3.77734375" style="29" customWidth="1"/>
    <col min="3" max="3" width="16.77734375" style="29" customWidth="1"/>
    <col min="4" max="17" width="8.44140625" style="29" customWidth="1"/>
    <col min="18" max="18" width="16.21875" style="29" customWidth="1"/>
    <col min="19" max="22" width="12.77734375" style="29" customWidth="1"/>
    <col min="23" max="16384" width="9" style="29"/>
  </cols>
  <sheetData>
    <row r="1" spans="1:22" ht="14.4" x14ac:dyDescent="0.2">
      <c r="A1" s="133" t="s">
        <v>95</v>
      </c>
      <c r="B1" s="134"/>
      <c r="C1" s="134"/>
      <c r="D1" s="134"/>
      <c r="E1" s="134"/>
    </row>
    <row r="2" spans="1:22" ht="21" x14ac:dyDescent="0.2">
      <c r="A2" s="48" t="s">
        <v>96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50"/>
      <c r="P2" s="49"/>
      <c r="Q2" s="49"/>
      <c r="R2" s="53" t="str">
        <f>"自治体名："&amp;基礎情報!C2</f>
        <v>自治体名：笠間市　一般会計等</v>
      </c>
    </row>
    <row r="3" spans="1:22" ht="21" x14ac:dyDescent="0.2">
      <c r="A3" s="133" t="s">
        <v>97</v>
      </c>
      <c r="B3" s="134"/>
      <c r="C3" s="134"/>
      <c r="D3" s="134"/>
      <c r="E3" s="134"/>
      <c r="F3" s="134"/>
      <c r="G3" s="134"/>
      <c r="H3" s="30"/>
      <c r="I3" s="30"/>
      <c r="J3" s="30"/>
      <c r="K3" s="30"/>
      <c r="L3" s="30"/>
      <c r="M3" s="30"/>
      <c r="N3" s="30"/>
      <c r="O3" s="30"/>
      <c r="P3" s="51"/>
      <c r="Q3" s="51"/>
      <c r="R3" s="53" t="str">
        <f>"年度：令和"&amp;基礎情報!C3&amp;"年度"</f>
        <v>年度：令和3年度</v>
      </c>
    </row>
    <row r="4" spans="1:22" ht="14.4" x14ac:dyDescent="0.2">
      <c r="A4" s="133" t="s">
        <v>98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</row>
    <row r="5" spans="1:22" x14ac:dyDescent="0.2"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</row>
    <row r="6" spans="1:22" ht="16.2" x14ac:dyDescent="0.2">
      <c r="B6" s="31" t="s">
        <v>99</v>
      </c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9" t="s">
        <v>94</v>
      </c>
      <c r="R6" s="33"/>
    </row>
    <row r="7" spans="1:22" ht="45" customHeight="1" x14ac:dyDescent="0.2">
      <c r="B7" s="127" t="s">
        <v>100</v>
      </c>
      <c r="C7" s="127"/>
      <c r="D7" s="139" t="s">
        <v>101</v>
      </c>
      <c r="E7" s="136"/>
      <c r="F7" s="139" t="s">
        <v>167</v>
      </c>
      <c r="G7" s="136"/>
      <c r="H7" s="139" t="s">
        <v>102</v>
      </c>
      <c r="I7" s="136"/>
      <c r="J7" s="139" t="s">
        <v>168</v>
      </c>
      <c r="K7" s="136"/>
      <c r="L7" s="139" t="s">
        <v>103</v>
      </c>
      <c r="M7" s="136"/>
      <c r="N7" s="136" t="s">
        <v>104</v>
      </c>
      <c r="O7" s="127"/>
      <c r="P7" s="137" t="s">
        <v>105</v>
      </c>
      <c r="Q7" s="138"/>
      <c r="R7" s="34"/>
      <c r="S7" s="85" t="s">
        <v>242</v>
      </c>
      <c r="T7" s="85" t="s">
        <v>243</v>
      </c>
      <c r="U7" s="85" t="s">
        <v>244</v>
      </c>
      <c r="V7" s="85" t="s">
        <v>245</v>
      </c>
    </row>
    <row r="8" spans="1:22" x14ac:dyDescent="0.2">
      <c r="B8" s="121" t="s">
        <v>106</v>
      </c>
      <c r="C8" s="121"/>
      <c r="D8" s="116">
        <f>+有形固定資産の明細貼付!B6</f>
        <v>71177052411</v>
      </c>
      <c r="E8" s="117"/>
      <c r="F8" s="116">
        <f>+有形固定資産の明細貼付!C6</f>
        <v>3733653711</v>
      </c>
      <c r="G8" s="117"/>
      <c r="H8" s="116">
        <f>+有形固定資産の明細貼付!D6</f>
        <v>1729659554</v>
      </c>
      <c r="I8" s="117"/>
      <c r="J8" s="116">
        <f>+有形固定資産の明細貼付!E6</f>
        <v>73181046568</v>
      </c>
      <c r="K8" s="117"/>
      <c r="L8" s="116">
        <f>+有形固定資産の明細貼付!F6</f>
        <v>42462874905</v>
      </c>
      <c r="M8" s="117"/>
      <c r="N8" s="116">
        <f>+有形固定資産の明細貼付!G6</f>
        <v>1289049085</v>
      </c>
      <c r="O8" s="117"/>
      <c r="P8" s="116">
        <f>+有形固定資産の明細貼付!H6</f>
        <v>30718171663</v>
      </c>
      <c r="Q8" s="117"/>
      <c r="R8" s="34"/>
      <c r="U8" s="24"/>
    </row>
    <row r="9" spans="1:22" x14ac:dyDescent="0.2">
      <c r="B9" s="121" t="s">
        <v>107</v>
      </c>
      <c r="C9" s="121"/>
      <c r="D9" s="116">
        <f>+有形固定資産の明細貼付!B7</f>
        <v>5311261201</v>
      </c>
      <c r="E9" s="117"/>
      <c r="F9" s="116">
        <f>+有形固定資産の明細貼付!C7</f>
        <v>11830362</v>
      </c>
      <c r="G9" s="117"/>
      <c r="H9" s="116">
        <f>+有形固定資産の明細貼付!D7</f>
        <v>428233</v>
      </c>
      <c r="I9" s="117"/>
      <c r="J9" s="116">
        <f>+有形固定資産の明細貼付!E7</f>
        <v>5322663330</v>
      </c>
      <c r="K9" s="117"/>
      <c r="L9" s="116">
        <f>+有形固定資産の明細貼付!F7</f>
        <v>0</v>
      </c>
      <c r="M9" s="117"/>
      <c r="N9" s="116">
        <f>+有形固定資産の明細貼付!G7</f>
        <v>0</v>
      </c>
      <c r="O9" s="117"/>
      <c r="P9" s="116">
        <f>+有形固定資産の明細貼付!H7</f>
        <v>5322663330</v>
      </c>
      <c r="Q9" s="117"/>
      <c r="R9" s="34"/>
      <c r="S9" s="24">
        <f>+J9-四表!B11</f>
        <v>0</v>
      </c>
      <c r="T9" s="24"/>
      <c r="U9" s="24"/>
    </row>
    <row r="10" spans="1:22" ht="13.5" customHeight="1" x14ac:dyDescent="0.2">
      <c r="B10" s="122" t="s">
        <v>108</v>
      </c>
      <c r="C10" s="122"/>
      <c r="D10" s="116">
        <f>+有形固定資産の明細貼付!B8</f>
        <v>0</v>
      </c>
      <c r="E10" s="117"/>
      <c r="F10" s="116">
        <f>+有形固定資産の明細貼付!C8</f>
        <v>0</v>
      </c>
      <c r="G10" s="117"/>
      <c r="H10" s="116">
        <f>+有形固定資産の明細貼付!D8</f>
        <v>0</v>
      </c>
      <c r="I10" s="117"/>
      <c r="J10" s="116">
        <f>+有形固定資産の明細貼付!E8</f>
        <v>0</v>
      </c>
      <c r="K10" s="117"/>
      <c r="L10" s="116">
        <f>+有形固定資産の明細貼付!F8</f>
        <v>0</v>
      </c>
      <c r="M10" s="117"/>
      <c r="N10" s="116">
        <f>+有形固定資産の明細貼付!G8</f>
        <v>0</v>
      </c>
      <c r="O10" s="117"/>
      <c r="P10" s="116">
        <f>+有形固定資産の明細貼付!H8</f>
        <v>0</v>
      </c>
      <c r="Q10" s="117"/>
      <c r="R10" s="34"/>
      <c r="S10" s="29" t="e">
        <f>+J10-四表!B12</f>
        <v>#VALUE!</v>
      </c>
    </row>
    <row r="11" spans="1:22" ht="13.5" customHeight="1" x14ac:dyDescent="0.2">
      <c r="B11" s="122" t="s">
        <v>109</v>
      </c>
      <c r="C11" s="122"/>
      <c r="D11" s="116">
        <f>+有形固定資産の明細貼付!B9+有形固定資産の明細貼付!B10</f>
        <v>54822366623</v>
      </c>
      <c r="E11" s="117"/>
      <c r="F11" s="116">
        <f>+有形固定資産の明細貼付!C9+有形固定資産の明細貼付!C10</f>
        <v>2093795379</v>
      </c>
      <c r="G11" s="117"/>
      <c r="H11" s="116">
        <f>+有形固定資産の明細貼付!D9+有形固定資産の明細貼付!D10</f>
        <v>285370000</v>
      </c>
      <c r="I11" s="117"/>
      <c r="J11" s="116">
        <f>+有形固定資産の明細貼付!E9+有形固定資産の明細貼付!E10</f>
        <v>56630792002</v>
      </c>
      <c r="K11" s="117"/>
      <c r="L11" s="116">
        <f>+有形固定資産の明細貼付!F9+有形固定資産の明細貼付!F10</f>
        <v>34525690497</v>
      </c>
      <c r="M11" s="117"/>
      <c r="N11" s="116">
        <f>+有形固定資産の明細貼付!G9+有形固定資産の明細貼付!G10</f>
        <v>1146798684</v>
      </c>
      <c r="O11" s="117"/>
      <c r="P11" s="116">
        <f>+有形固定資産の明細貼付!H9+有形固定資産の明細貼付!H10</f>
        <v>22105101505</v>
      </c>
      <c r="Q11" s="117"/>
      <c r="R11" s="34"/>
      <c r="S11" s="24">
        <f>+J11-四表!B13</f>
        <v>0</v>
      </c>
      <c r="T11" s="24">
        <f>+L11+四表!B14</f>
        <v>0</v>
      </c>
    </row>
    <row r="12" spans="1:22" ht="13.5" customHeight="1" x14ac:dyDescent="0.2">
      <c r="B12" s="121" t="s">
        <v>110</v>
      </c>
      <c r="C12" s="121"/>
      <c r="D12" s="116">
        <f>+有形固定資産の明細貼付!B11</f>
        <v>9524870106</v>
      </c>
      <c r="E12" s="117"/>
      <c r="F12" s="116">
        <f>+有形固定資産の明細貼付!C11</f>
        <v>1371847970</v>
      </c>
      <c r="G12" s="117"/>
      <c r="H12" s="116">
        <f>+有形固定資産の明細貼付!D11</f>
        <v>0</v>
      </c>
      <c r="I12" s="117"/>
      <c r="J12" s="116">
        <f>+有形固定資産の明細貼付!E11</f>
        <v>10896718076</v>
      </c>
      <c r="K12" s="117"/>
      <c r="L12" s="116">
        <f>+有形固定資産の明細貼付!F11</f>
        <v>7892070721</v>
      </c>
      <c r="M12" s="117"/>
      <c r="N12" s="116">
        <f>+有形固定資産の明細貼付!G11</f>
        <v>142060105</v>
      </c>
      <c r="O12" s="117"/>
      <c r="P12" s="116">
        <f>+有形固定資産の明細貼付!H11</f>
        <v>3004647355</v>
      </c>
      <c r="Q12" s="117"/>
      <c r="R12" s="34"/>
      <c r="S12" s="24">
        <f>+J12-四表!B15</f>
        <v>0</v>
      </c>
      <c r="T12" s="24">
        <f>+L12+四表!B16</f>
        <v>0</v>
      </c>
    </row>
    <row r="13" spans="1:22" ht="13.5" customHeight="1" x14ac:dyDescent="0.2">
      <c r="B13" s="125" t="s">
        <v>111</v>
      </c>
      <c r="C13" s="125"/>
      <c r="D13" s="116">
        <f>+有形固定資産の明細貼付!B12</f>
        <v>0</v>
      </c>
      <c r="E13" s="117"/>
      <c r="F13" s="116">
        <f>+有形固定資産の明細貼付!C12</f>
        <v>0</v>
      </c>
      <c r="G13" s="117"/>
      <c r="H13" s="116">
        <f>+有形固定資産の明細貼付!D12</f>
        <v>0</v>
      </c>
      <c r="I13" s="117"/>
      <c r="J13" s="116">
        <f>+有形固定資産の明細貼付!E12</f>
        <v>0</v>
      </c>
      <c r="K13" s="117"/>
      <c r="L13" s="116">
        <f>+有形固定資産の明細貼付!F12</f>
        <v>0</v>
      </c>
      <c r="M13" s="117"/>
      <c r="N13" s="116">
        <f>+有形固定資産の明細貼付!G12</f>
        <v>0</v>
      </c>
      <c r="O13" s="117"/>
      <c r="P13" s="116">
        <f>+有形固定資産の明細貼付!H12</f>
        <v>0</v>
      </c>
      <c r="Q13" s="117"/>
      <c r="R13" s="34"/>
      <c r="S13" s="29" t="e">
        <f>+J13-四表!B17</f>
        <v>#VALUE!</v>
      </c>
      <c r="T13" s="29" t="e">
        <f>+L13+四表!B18</f>
        <v>#VALUE!</v>
      </c>
    </row>
    <row r="14" spans="1:22" ht="13.5" customHeight="1" x14ac:dyDescent="0.2">
      <c r="B14" s="126" t="s">
        <v>112</v>
      </c>
      <c r="C14" s="126"/>
      <c r="D14" s="116">
        <f>+有形固定資産の明細貼付!B13</f>
        <v>0</v>
      </c>
      <c r="E14" s="117"/>
      <c r="F14" s="116">
        <f>+有形固定資産の明細貼付!C13</f>
        <v>0</v>
      </c>
      <c r="G14" s="117"/>
      <c r="H14" s="116">
        <f>+有形固定資産の明細貼付!D13</f>
        <v>0</v>
      </c>
      <c r="I14" s="117"/>
      <c r="J14" s="116">
        <f>+有形固定資産の明細貼付!E13</f>
        <v>0</v>
      </c>
      <c r="K14" s="117"/>
      <c r="L14" s="116">
        <f>+有形固定資産の明細貼付!F13</f>
        <v>0</v>
      </c>
      <c r="M14" s="117"/>
      <c r="N14" s="116">
        <f>+有形固定資産の明細貼付!G13</f>
        <v>0</v>
      </c>
      <c r="O14" s="117"/>
      <c r="P14" s="116">
        <f>+有形固定資産の明細貼付!H13</f>
        <v>0</v>
      </c>
      <c r="Q14" s="117"/>
      <c r="R14" s="34"/>
      <c r="S14" s="29" t="e">
        <f>+J14-四表!B19</f>
        <v>#VALUE!</v>
      </c>
      <c r="T14" s="29" t="e">
        <f>+L14+四表!B20</f>
        <v>#VALUE!</v>
      </c>
    </row>
    <row r="15" spans="1:22" ht="13.5" customHeight="1" x14ac:dyDescent="0.2">
      <c r="B15" s="125" t="s">
        <v>113</v>
      </c>
      <c r="C15" s="125"/>
      <c r="D15" s="116">
        <f>+有形固定資産の明細貼付!B14</f>
        <v>0</v>
      </c>
      <c r="E15" s="117"/>
      <c r="F15" s="116">
        <f>+有形固定資産の明細貼付!C14</f>
        <v>0</v>
      </c>
      <c r="G15" s="117"/>
      <c r="H15" s="116">
        <f>+有形固定資産の明細貼付!D14</f>
        <v>0</v>
      </c>
      <c r="I15" s="117"/>
      <c r="J15" s="116">
        <f>+有形固定資産の明細貼付!E14</f>
        <v>0</v>
      </c>
      <c r="K15" s="117"/>
      <c r="L15" s="116">
        <f>+有形固定資産の明細貼付!F14</f>
        <v>0</v>
      </c>
      <c r="M15" s="117"/>
      <c r="N15" s="116">
        <f>+有形固定資産の明細貼付!G14</f>
        <v>0</v>
      </c>
      <c r="O15" s="117"/>
      <c r="P15" s="116">
        <f>+有形固定資産の明細貼付!H14</f>
        <v>0</v>
      </c>
      <c r="Q15" s="117"/>
      <c r="R15" s="34"/>
      <c r="S15" s="29" t="e">
        <f>+J15-四表!B21</f>
        <v>#VALUE!</v>
      </c>
      <c r="T15" s="29" t="e">
        <f>+L15+四表!B22</f>
        <v>#VALUE!</v>
      </c>
    </row>
    <row r="16" spans="1:22" ht="13.5" customHeight="1" x14ac:dyDescent="0.2">
      <c r="B16" s="122" t="s">
        <v>114</v>
      </c>
      <c r="C16" s="122"/>
      <c r="D16" s="116">
        <f>+有形固定資産の明細貼付!B15</f>
        <v>46002960</v>
      </c>
      <c r="E16" s="117"/>
      <c r="F16" s="116">
        <f>+有形固定資産の明細貼付!C15</f>
        <v>0</v>
      </c>
      <c r="G16" s="117"/>
      <c r="H16" s="116">
        <f>+有形固定資産の明細貼付!D15</f>
        <v>0</v>
      </c>
      <c r="I16" s="117"/>
      <c r="J16" s="116">
        <f>+有形固定資産の明細貼付!E15</f>
        <v>46002960</v>
      </c>
      <c r="K16" s="117"/>
      <c r="L16" s="116">
        <f>+有形固定資産の明細貼付!F15</f>
        <v>45113687</v>
      </c>
      <c r="M16" s="117"/>
      <c r="N16" s="116">
        <f>+有形固定資産の明細貼付!G15</f>
        <v>190296</v>
      </c>
      <c r="O16" s="117"/>
      <c r="P16" s="116">
        <f>+有形固定資産の明細貼付!H15</f>
        <v>889273</v>
      </c>
      <c r="Q16" s="117"/>
      <c r="R16" s="34"/>
      <c r="S16" s="29">
        <f>+J16-四表!B23</f>
        <v>0</v>
      </c>
      <c r="T16" s="29">
        <f>+L16+四表!B24</f>
        <v>0</v>
      </c>
    </row>
    <row r="17" spans="2:22" ht="13.5" customHeight="1" x14ac:dyDescent="0.2">
      <c r="B17" s="122" t="s">
        <v>115</v>
      </c>
      <c r="C17" s="122"/>
      <c r="D17" s="116">
        <f>+有形固定資産の明細貼付!B16</f>
        <v>1472551521</v>
      </c>
      <c r="E17" s="117"/>
      <c r="F17" s="116">
        <f>+有形固定資産の明細貼付!C16</f>
        <v>256180000</v>
      </c>
      <c r="G17" s="117"/>
      <c r="H17" s="116">
        <f>+有形固定資産の明細貼付!D16</f>
        <v>1443861321</v>
      </c>
      <c r="I17" s="117"/>
      <c r="J17" s="116">
        <f>+有形固定資産の明細貼付!E16</f>
        <v>284870200</v>
      </c>
      <c r="K17" s="117"/>
      <c r="L17" s="116">
        <f>+有形固定資産の明細貼付!F16</f>
        <v>0</v>
      </c>
      <c r="M17" s="117"/>
      <c r="N17" s="116">
        <f>+有形固定資産の明細貼付!G16</f>
        <v>0</v>
      </c>
      <c r="O17" s="117"/>
      <c r="P17" s="116">
        <f>+有形固定資産の明細貼付!H16</f>
        <v>284870200</v>
      </c>
      <c r="Q17" s="117"/>
      <c r="R17" s="34"/>
      <c r="S17" s="24">
        <f>+J17-四表!B25</f>
        <v>0</v>
      </c>
    </row>
    <row r="18" spans="2:22" x14ac:dyDescent="0.2">
      <c r="B18" s="132" t="s">
        <v>116</v>
      </c>
      <c r="C18" s="132"/>
      <c r="D18" s="116">
        <f>+有形固定資産の明細貼付!B17</f>
        <v>100425577058</v>
      </c>
      <c r="E18" s="117"/>
      <c r="F18" s="116">
        <f>+有形固定資産の明細貼付!C17</f>
        <v>1620694221</v>
      </c>
      <c r="G18" s="117"/>
      <c r="H18" s="116">
        <f>+有形固定資産の明細貼付!D17</f>
        <v>290072500</v>
      </c>
      <c r="I18" s="117"/>
      <c r="J18" s="116">
        <f>+有形固定資産の明細貼付!E17</f>
        <v>101756198779</v>
      </c>
      <c r="K18" s="117"/>
      <c r="L18" s="116">
        <f>+有形固定資産の明細貼付!F17</f>
        <v>54590248629</v>
      </c>
      <c r="M18" s="117"/>
      <c r="N18" s="116">
        <f>+有形固定資産の明細貼付!G17</f>
        <v>2125544751</v>
      </c>
      <c r="O18" s="117"/>
      <c r="P18" s="116">
        <f>+有形固定資産の明細貼付!H17</f>
        <v>47165950150</v>
      </c>
      <c r="Q18" s="117"/>
      <c r="R18" s="34"/>
    </row>
    <row r="19" spans="2:22" ht="13.5" customHeight="1" x14ac:dyDescent="0.2">
      <c r="B19" s="121" t="s">
        <v>117</v>
      </c>
      <c r="C19" s="121"/>
      <c r="D19" s="116">
        <f>SUM(有形固定資産の明細貼付!B18:B31)</f>
        <v>3917694532</v>
      </c>
      <c r="E19" s="117"/>
      <c r="F19" s="116">
        <f>SUM(有形固定資産の明細貼付!C18:C31)</f>
        <v>14827438</v>
      </c>
      <c r="G19" s="117"/>
      <c r="H19" s="116">
        <f>SUM(有形固定資産の明細貼付!D18:D31)</f>
        <v>0</v>
      </c>
      <c r="I19" s="117"/>
      <c r="J19" s="116">
        <f>SUM(有形固定資産の明細貼付!E18:E31)</f>
        <v>3932521970</v>
      </c>
      <c r="K19" s="117"/>
      <c r="L19" s="116">
        <f>SUM(有形固定資産の明細貼付!F18:F31)</f>
        <v>0</v>
      </c>
      <c r="M19" s="117"/>
      <c r="N19" s="116">
        <f>SUM(有形固定資産の明細貼付!G18:G31)</f>
        <v>0</v>
      </c>
      <c r="O19" s="117"/>
      <c r="P19" s="116">
        <f>SUM(有形固定資産の明細貼付!H18:H31)</f>
        <v>3932521970</v>
      </c>
      <c r="Q19" s="117"/>
      <c r="R19" s="34"/>
      <c r="S19" s="24">
        <f>+J19-四表!B27</f>
        <v>0</v>
      </c>
    </row>
    <row r="20" spans="2:22" ht="13.5" customHeight="1" x14ac:dyDescent="0.2">
      <c r="B20" s="122" t="s">
        <v>118</v>
      </c>
      <c r="C20" s="122"/>
      <c r="D20" s="116">
        <f>SUM(有形固定資産の明細貼付!B32:B45)</f>
        <v>4685003591</v>
      </c>
      <c r="E20" s="117"/>
      <c r="F20" s="116">
        <f>SUM(有形固定資産の明細貼付!C32:C45)</f>
        <v>59617800</v>
      </c>
      <c r="G20" s="117"/>
      <c r="H20" s="116">
        <f>SUM(有形固定資産の明細貼付!D32:D45)</f>
        <v>0</v>
      </c>
      <c r="I20" s="117"/>
      <c r="J20" s="116">
        <f>SUM(有形固定資産の明細貼付!E32:E45)</f>
        <v>4744621391</v>
      </c>
      <c r="K20" s="117"/>
      <c r="L20" s="116">
        <f>SUM(有形固定資産の明細貼付!F32:F45)</f>
        <v>2992356994</v>
      </c>
      <c r="M20" s="117"/>
      <c r="N20" s="116">
        <f>SUM(有形固定資産の明細貼付!G32:G45)</f>
        <v>114685993</v>
      </c>
      <c r="O20" s="117"/>
      <c r="P20" s="116">
        <f>SUM(有形固定資産の明細貼付!H32:H45)</f>
        <v>1752264397</v>
      </c>
      <c r="Q20" s="117"/>
      <c r="R20" s="34"/>
      <c r="S20" s="24">
        <f>+J20-四表!B28</f>
        <v>0</v>
      </c>
      <c r="T20" s="24">
        <f>+L20+四表!B29</f>
        <v>0</v>
      </c>
    </row>
    <row r="21" spans="2:22" ht="13.5" customHeight="1" x14ac:dyDescent="0.2">
      <c r="B21" s="121" t="s">
        <v>110</v>
      </c>
      <c r="C21" s="121"/>
      <c r="D21" s="116">
        <f>SUM(有形固定資産の明細貼付!B46:B59)</f>
        <v>91429914135</v>
      </c>
      <c r="E21" s="117"/>
      <c r="F21" s="116">
        <f>SUM(有形固定資産の明細貼付!C46:C59)</f>
        <v>1448965983</v>
      </c>
      <c r="G21" s="117"/>
      <c r="H21" s="116">
        <f>SUM(有形固定資産の明細貼付!D46:D59)</f>
        <v>16537500</v>
      </c>
      <c r="I21" s="117"/>
      <c r="J21" s="116">
        <f>SUM(有形固定資産の明細貼付!E46:E59)</f>
        <v>92862342618</v>
      </c>
      <c r="K21" s="117"/>
      <c r="L21" s="116">
        <f>SUM(有形固定資産の明細貼付!F46:F59)</f>
        <v>51597891635</v>
      </c>
      <c r="M21" s="117"/>
      <c r="N21" s="116">
        <f>SUM(有形固定資産の明細貼付!G46:G59)</f>
        <v>2010858758</v>
      </c>
      <c r="O21" s="117"/>
      <c r="P21" s="116">
        <f>SUM(有形固定資産の明細貼付!H46:H59)</f>
        <v>41264450983</v>
      </c>
      <c r="Q21" s="117"/>
      <c r="R21" s="34"/>
      <c r="S21" s="24">
        <f>+J21-四表!B30</f>
        <v>0</v>
      </c>
      <c r="T21" s="24">
        <f>+L21+四表!B31</f>
        <v>0</v>
      </c>
    </row>
    <row r="22" spans="2:22" ht="13.5" customHeight="1" x14ac:dyDescent="0.2">
      <c r="B22" s="121" t="s">
        <v>114</v>
      </c>
      <c r="C22" s="121"/>
      <c r="D22" s="116">
        <f>+有形固定資産の明細貼付!B60</f>
        <v>0</v>
      </c>
      <c r="E22" s="117"/>
      <c r="F22" s="116">
        <f>+有形固定資産の明細貼付!C60</f>
        <v>0</v>
      </c>
      <c r="G22" s="117"/>
      <c r="H22" s="116">
        <f>+有形固定資産の明細貼付!D60</f>
        <v>0</v>
      </c>
      <c r="I22" s="117"/>
      <c r="J22" s="116">
        <f>+有形固定資産の明細貼付!E60</f>
        <v>0</v>
      </c>
      <c r="K22" s="117"/>
      <c r="L22" s="116">
        <f>+有形固定資産の明細貼付!F60</f>
        <v>0</v>
      </c>
      <c r="M22" s="117"/>
      <c r="N22" s="116">
        <f>+有形固定資産の明細貼付!G60</f>
        <v>0</v>
      </c>
      <c r="O22" s="117"/>
      <c r="P22" s="116">
        <f>+有形固定資産の明細貼付!H60</f>
        <v>0</v>
      </c>
      <c r="Q22" s="117"/>
      <c r="R22" s="34"/>
      <c r="S22" s="29" t="e">
        <f>+J22-四表!B32</f>
        <v>#VALUE!</v>
      </c>
      <c r="T22" s="29" t="e">
        <f>+L22+四表!B33</f>
        <v>#VALUE!</v>
      </c>
    </row>
    <row r="23" spans="2:22" ht="13.5" customHeight="1" x14ac:dyDescent="0.2">
      <c r="B23" s="122" t="s">
        <v>115</v>
      </c>
      <c r="C23" s="122"/>
      <c r="D23" s="116">
        <f>+有形固定資産の明細貼付!B61</f>
        <v>392964800</v>
      </c>
      <c r="E23" s="117"/>
      <c r="F23" s="116">
        <f>+有形固定資産の明細貼付!C61</f>
        <v>97283000</v>
      </c>
      <c r="G23" s="117"/>
      <c r="H23" s="116">
        <f>+有形固定資産の明細貼付!D61</f>
        <v>273535000</v>
      </c>
      <c r="I23" s="117"/>
      <c r="J23" s="116">
        <f>+有形固定資産の明細貼付!E61</f>
        <v>216712800</v>
      </c>
      <c r="K23" s="117"/>
      <c r="L23" s="116">
        <f>+有形固定資産の明細貼付!F61</f>
        <v>0</v>
      </c>
      <c r="M23" s="117"/>
      <c r="N23" s="116">
        <f>+有形固定資産の明細貼付!G61</f>
        <v>0</v>
      </c>
      <c r="O23" s="117"/>
      <c r="P23" s="116">
        <f>+有形固定資産の明細貼付!H61</f>
        <v>216712800</v>
      </c>
      <c r="Q23" s="117"/>
      <c r="R23" s="34"/>
      <c r="S23" s="24">
        <f>+J23-四表!B34</f>
        <v>0</v>
      </c>
    </row>
    <row r="24" spans="2:22" x14ac:dyDescent="0.2">
      <c r="B24" s="121" t="s">
        <v>119</v>
      </c>
      <c r="C24" s="121"/>
      <c r="D24" s="116">
        <f>+有形固定資産の明細貼付!B62</f>
        <v>3814519016</v>
      </c>
      <c r="E24" s="117"/>
      <c r="F24" s="116">
        <f>+有形固定資産の明細貼付!C62</f>
        <v>453221872</v>
      </c>
      <c r="G24" s="117"/>
      <c r="H24" s="116">
        <f>+有形固定資産の明細貼付!D62</f>
        <v>2110003</v>
      </c>
      <c r="I24" s="117"/>
      <c r="J24" s="116">
        <f>+有形固定資産の明細貼付!E62</f>
        <v>4265630885</v>
      </c>
      <c r="K24" s="117"/>
      <c r="L24" s="116">
        <f>+有形固定資産の明細貼付!F62</f>
        <v>2586629349</v>
      </c>
      <c r="M24" s="117"/>
      <c r="N24" s="116">
        <f>+有形固定資産の明細貼付!G62</f>
        <v>366898197</v>
      </c>
      <c r="O24" s="117"/>
      <c r="P24" s="116">
        <f>+有形固定資産の明細貼付!H62</f>
        <v>1679001536</v>
      </c>
      <c r="Q24" s="117"/>
      <c r="R24" s="34"/>
      <c r="S24" s="24">
        <f>+J24-四表!B35</f>
        <v>0</v>
      </c>
      <c r="T24" s="24">
        <f>+L24+四表!B36</f>
        <v>0</v>
      </c>
    </row>
    <row r="25" spans="2:22" x14ac:dyDescent="0.2">
      <c r="B25" s="130" t="s">
        <v>120</v>
      </c>
      <c r="C25" s="131"/>
      <c r="D25" s="116">
        <f>+D8+D18+D24</f>
        <v>175417148485</v>
      </c>
      <c r="E25" s="117"/>
      <c r="F25" s="116">
        <f>+F8+F18+F24</f>
        <v>5807569804</v>
      </c>
      <c r="G25" s="117"/>
      <c r="H25" s="116">
        <f>+H8+H18+H24</f>
        <v>2021842057</v>
      </c>
      <c r="I25" s="117"/>
      <c r="J25" s="116">
        <f t="shared" ref="J25" si="0">+D25+F25-H25</f>
        <v>179202876232</v>
      </c>
      <c r="K25" s="117"/>
      <c r="L25" s="116">
        <f>+L8+L18+L24</f>
        <v>99639752883</v>
      </c>
      <c r="M25" s="117"/>
      <c r="N25" s="116">
        <f>+N8+N18+N24</f>
        <v>3781492033</v>
      </c>
      <c r="O25" s="117"/>
      <c r="P25" s="116">
        <f>+J25-L25</f>
        <v>79563123349</v>
      </c>
      <c r="Q25" s="117"/>
      <c r="R25" s="34"/>
      <c r="U25" s="24">
        <f>+P25-四表!B9</f>
        <v>0</v>
      </c>
      <c r="V25" s="24">
        <f>+N25+V26-V27</f>
        <v>0</v>
      </c>
    </row>
    <row r="26" spans="2:22" x14ac:dyDescent="0.2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7"/>
      <c r="M26" s="37"/>
      <c r="N26" s="37"/>
      <c r="O26" s="37"/>
      <c r="P26" s="38"/>
      <c r="Q26" s="38"/>
      <c r="R26" s="38"/>
      <c r="U26" s="85" t="s">
        <v>246</v>
      </c>
      <c r="V26" s="97">
        <f>+有形固定資産の明細貼付!G66</f>
        <v>505112</v>
      </c>
    </row>
    <row r="27" spans="2:22" x14ac:dyDescent="0.2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U27" s="85" t="s">
        <v>247</v>
      </c>
      <c r="V27" s="24">
        <f>+四表!J18</f>
        <v>3781997145</v>
      </c>
    </row>
    <row r="28" spans="2:22" ht="16.2" x14ac:dyDescent="0.2">
      <c r="B28" s="41" t="s">
        <v>121</v>
      </c>
      <c r="C28" s="4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R28" s="9" t="s">
        <v>94</v>
      </c>
    </row>
    <row r="29" spans="2:22" x14ac:dyDescent="0.2">
      <c r="B29" s="127" t="s">
        <v>100</v>
      </c>
      <c r="C29" s="127"/>
      <c r="D29" s="127" t="s">
        <v>122</v>
      </c>
      <c r="E29" s="127"/>
      <c r="F29" s="127" t="s">
        <v>123</v>
      </c>
      <c r="G29" s="127"/>
      <c r="H29" s="127" t="s">
        <v>124</v>
      </c>
      <c r="I29" s="127"/>
      <c r="J29" s="127" t="s">
        <v>125</v>
      </c>
      <c r="K29" s="127"/>
      <c r="L29" s="127" t="s">
        <v>126</v>
      </c>
      <c r="M29" s="127"/>
      <c r="N29" s="127" t="s">
        <v>127</v>
      </c>
      <c r="O29" s="127"/>
      <c r="P29" s="127" t="s">
        <v>128</v>
      </c>
      <c r="Q29" s="127"/>
      <c r="R29" s="127" t="s">
        <v>129</v>
      </c>
    </row>
    <row r="30" spans="2:22" x14ac:dyDescent="0.2"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</row>
    <row r="31" spans="2:22" x14ac:dyDescent="0.2">
      <c r="B31" s="128" t="s">
        <v>106</v>
      </c>
      <c r="C31" s="129"/>
      <c r="D31" s="114">
        <f>行政目的別の明細!B6</f>
        <v>3558681794</v>
      </c>
      <c r="E31" s="115"/>
      <c r="F31" s="114">
        <f>行政目的別の明細!C6</f>
        <v>12162583123</v>
      </c>
      <c r="G31" s="115"/>
      <c r="H31" s="114">
        <f>行政目的別の明細!D6</f>
        <v>656206615</v>
      </c>
      <c r="I31" s="115"/>
      <c r="J31" s="114">
        <f>行政目的別の明細!E6</f>
        <v>2499516724</v>
      </c>
      <c r="K31" s="115"/>
      <c r="L31" s="114">
        <f>行政目的別の明細!F6</f>
        <v>4916986179</v>
      </c>
      <c r="M31" s="115"/>
      <c r="N31" s="114">
        <f>行政目的別の明細!G6</f>
        <v>1973734219</v>
      </c>
      <c r="O31" s="115"/>
      <c r="P31" s="114">
        <f>行政目的別の明細!H6</f>
        <v>4950463009</v>
      </c>
      <c r="Q31" s="115"/>
      <c r="R31" s="58">
        <f t="shared" ref="R31:R48" si="1">+SUM(D31:Q31)</f>
        <v>30718171663</v>
      </c>
      <c r="U31" s="84">
        <f>+R31-P8</f>
        <v>0</v>
      </c>
    </row>
    <row r="32" spans="2:22" x14ac:dyDescent="0.2">
      <c r="B32" s="122" t="s">
        <v>117</v>
      </c>
      <c r="C32" s="122"/>
      <c r="D32" s="114">
        <f>行政目的別の明細!B7</f>
        <v>382335047</v>
      </c>
      <c r="E32" s="115"/>
      <c r="F32" s="114">
        <f>行政目的別の明細!C7</f>
        <v>1292252966</v>
      </c>
      <c r="G32" s="115"/>
      <c r="H32" s="114">
        <f>行政目的別の明細!D7</f>
        <v>26656943</v>
      </c>
      <c r="I32" s="115"/>
      <c r="J32" s="114">
        <f>行政目的別の明細!E7</f>
        <v>665037159</v>
      </c>
      <c r="K32" s="115"/>
      <c r="L32" s="114">
        <f>行政目的別の明細!F7</f>
        <v>1918609838</v>
      </c>
      <c r="M32" s="115"/>
      <c r="N32" s="114">
        <f>行政目的別の明細!G7</f>
        <v>44178721</v>
      </c>
      <c r="O32" s="115"/>
      <c r="P32" s="114">
        <f>行政目的別の明細!H7</f>
        <v>993592656</v>
      </c>
      <c r="Q32" s="115"/>
      <c r="R32" s="58">
        <f t="shared" si="1"/>
        <v>5322663330</v>
      </c>
      <c r="U32" s="84">
        <f t="shared" ref="U32:U48" si="2">+R32-P9</f>
        <v>0</v>
      </c>
    </row>
    <row r="33" spans="2:21" x14ac:dyDescent="0.2">
      <c r="B33" s="122" t="s">
        <v>108</v>
      </c>
      <c r="C33" s="122"/>
      <c r="D33" s="114">
        <f>行政目的別の明細!B8</f>
        <v>0</v>
      </c>
      <c r="E33" s="115"/>
      <c r="F33" s="114">
        <f>行政目的別の明細!C8</f>
        <v>0</v>
      </c>
      <c r="G33" s="115"/>
      <c r="H33" s="114">
        <f>行政目的別の明細!D8</f>
        <v>0</v>
      </c>
      <c r="I33" s="115"/>
      <c r="J33" s="114">
        <f>行政目的別の明細!E8</f>
        <v>0</v>
      </c>
      <c r="K33" s="115"/>
      <c r="L33" s="114">
        <f>行政目的別の明細!F8</f>
        <v>0</v>
      </c>
      <c r="M33" s="115"/>
      <c r="N33" s="114">
        <f>行政目的別の明細!G8</f>
        <v>0</v>
      </c>
      <c r="O33" s="115"/>
      <c r="P33" s="114">
        <f>行政目的別の明細!H8</f>
        <v>0</v>
      </c>
      <c r="Q33" s="115"/>
      <c r="R33" s="58">
        <f t="shared" si="1"/>
        <v>0</v>
      </c>
      <c r="U33" s="84">
        <f t="shared" si="2"/>
        <v>0</v>
      </c>
    </row>
    <row r="34" spans="2:21" x14ac:dyDescent="0.2">
      <c r="B34" s="121" t="s">
        <v>109</v>
      </c>
      <c r="C34" s="121"/>
      <c r="D34" s="114">
        <f>SUM(行政目的別の明細!B9:B10)</f>
        <v>2572542182</v>
      </c>
      <c r="E34" s="115"/>
      <c r="F34" s="114">
        <f>SUM(行政目的別の明細!C9:C10)</f>
        <v>10421826612</v>
      </c>
      <c r="G34" s="115"/>
      <c r="H34" s="114">
        <f>SUM(行政目的別の明細!D9:D10)</f>
        <v>629549672</v>
      </c>
      <c r="I34" s="115"/>
      <c r="J34" s="114">
        <f>SUM(行政目的別の明細!E9:E10)</f>
        <v>1127058083</v>
      </c>
      <c r="K34" s="115"/>
      <c r="L34" s="114">
        <f>SUM(行政目的別の明細!F9:F10)</f>
        <v>2661306633</v>
      </c>
      <c r="M34" s="115"/>
      <c r="N34" s="114">
        <f>SUM(行政目的別の明細!G9:G10)</f>
        <v>842675606</v>
      </c>
      <c r="O34" s="115"/>
      <c r="P34" s="114">
        <f>SUM(行政目的別の明細!H9:H10)</f>
        <v>3850142717</v>
      </c>
      <c r="Q34" s="115"/>
      <c r="R34" s="58">
        <f t="shared" si="1"/>
        <v>22105101505</v>
      </c>
      <c r="U34" s="84">
        <f t="shared" si="2"/>
        <v>0</v>
      </c>
    </row>
    <row r="35" spans="2:21" x14ac:dyDescent="0.2">
      <c r="B35" s="122" t="s">
        <v>110</v>
      </c>
      <c r="C35" s="122"/>
      <c r="D35" s="114">
        <f>行政目的別の明細!B11</f>
        <v>601844365</v>
      </c>
      <c r="E35" s="115"/>
      <c r="F35" s="114">
        <f>行政目的別の明細!C11</f>
        <v>448503544</v>
      </c>
      <c r="G35" s="115"/>
      <c r="H35" s="114">
        <f>行政目的別の明細!D11</f>
        <v>0</v>
      </c>
      <c r="I35" s="115"/>
      <c r="J35" s="114">
        <f>行政目的別の明細!E11</f>
        <v>455861482</v>
      </c>
      <c r="K35" s="115"/>
      <c r="L35" s="114">
        <f>行政目的別の明細!F11</f>
        <v>337069708</v>
      </c>
      <c r="M35" s="115"/>
      <c r="N35" s="114">
        <f>行政目的別の明細!G11</f>
        <v>1054640620</v>
      </c>
      <c r="O35" s="115"/>
      <c r="P35" s="114">
        <f>行政目的別の明細!H11</f>
        <v>106727636</v>
      </c>
      <c r="Q35" s="115"/>
      <c r="R35" s="58">
        <f t="shared" si="1"/>
        <v>3004647355</v>
      </c>
      <c r="U35" s="84">
        <f t="shared" si="2"/>
        <v>0</v>
      </c>
    </row>
    <row r="36" spans="2:21" x14ac:dyDescent="0.2">
      <c r="B36" s="125" t="s">
        <v>111</v>
      </c>
      <c r="C36" s="125"/>
      <c r="D36" s="114">
        <f>行政目的別の明細!B12</f>
        <v>0</v>
      </c>
      <c r="E36" s="115"/>
      <c r="F36" s="114">
        <f>行政目的別の明細!C12</f>
        <v>0</v>
      </c>
      <c r="G36" s="115"/>
      <c r="H36" s="114">
        <f>行政目的別の明細!D12</f>
        <v>0</v>
      </c>
      <c r="I36" s="115"/>
      <c r="J36" s="114">
        <f>行政目的別の明細!E12</f>
        <v>0</v>
      </c>
      <c r="K36" s="115"/>
      <c r="L36" s="114">
        <f>行政目的別の明細!F12</f>
        <v>0</v>
      </c>
      <c r="M36" s="115"/>
      <c r="N36" s="114">
        <f>行政目的別の明細!G12</f>
        <v>0</v>
      </c>
      <c r="O36" s="115"/>
      <c r="P36" s="114">
        <f>行政目的別の明細!H12</f>
        <v>0</v>
      </c>
      <c r="Q36" s="115"/>
      <c r="R36" s="58">
        <f t="shared" si="1"/>
        <v>0</v>
      </c>
      <c r="U36" s="84">
        <f t="shared" si="2"/>
        <v>0</v>
      </c>
    </row>
    <row r="37" spans="2:21" x14ac:dyDescent="0.2">
      <c r="B37" s="126" t="s">
        <v>112</v>
      </c>
      <c r="C37" s="126"/>
      <c r="D37" s="114">
        <f>行政目的別の明細!B13</f>
        <v>0</v>
      </c>
      <c r="E37" s="115"/>
      <c r="F37" s="114">
        <f>行政目的別の明細!C13</f>
        <v>0</v>
      </c>
      <c r="G37" s="115"/>
      <c r="H37" s="114">
        <f>行政目的別の明細!D13</f>
        <v>0</v>
      </c>
      <c r="I37" s="115"/>
      <c r="J37" s="114">
        <f>行政目的別の明細!E13</f>
        <v>0</v>
      </c>
      <c r="K37" s="115"/>
      <c r="L37" s="114">
        <f>行政目的別の明細!F13</f>
        <v>0</v>
      </c>
      <c r="M37" s="115"/>
      <c r="N37" s="114">
        <f>行政目的別の明細!G13</f>
        <v>0</v>
      </c>
      <c r="O37" s="115"/>
      <c r="P37" s="114">
        <f>行政目的別の明細!H13</f>
        <v>0</v>
      </c>
      <c r="Q37" s="115"/>
      <c r="R37" s="58">
        <f t="shared" si="1"/>
        <v>0</v>
      </c>
      <c r="U37" s="84">
        <f t="shared" si="2"/>
        <v>0</v>
      </c>
    </row>
    <row r="38" spans="2:21" x14ac:dyDescent="0.2">
      <c r="B38" s="125" t="s">
        <v>113</v>
      </c>
      <c r="C38" s="125"/>
      <c r="D38" s="114">
        <f>行政目的別の明細!B14</f>
        <v>0</v>
      </c>
      <c r="E38" s="115"/>
      <c r="F38" s="114">
        <f>行政目的別の明細!C14</f>
        <v>0</v>
      </c>
      <c r="G38" s="115"/>
      <c r="H38" s="114">
        <f>行政目的別の明細!D14</f>
        <v>0</v>
      </c>
      <c r="I38" s="115"/>
      <c r="J38" s="114">
        <f>行政目的別の明細!E14</f>
        <v>0</v>
      </c>
      <c r="K38" s="115"/>
      <c r="L38" s="114">
        <f>行政目的別の明細!F14</f>
        <v>0</v>
      </c>
      <c r="M38" s="115"/>
      <c r="N38" s="114">
        <f>行政目的別の明細!G14</f>
        <v>0</v>
      </c>
      <c r="O38" s="115"/>
      <c r="P38" s="114">
        <f>行政目的別の明細!H14</f>
        <v>0</v>
      </c>
      <c r="Q38" s="115"/>
      <c r="R38" s="58">
        <f t="shared" si="1"/>
        <v>0</v>
      </c>
      <c r="U38" s="84">
        <f t="shared" si="2"/>
        <v>0</v>
      </c>
    </row>
    <row r="39" spans="2:21" x14ac:dyDescent="0.2">
      <c r="B39" s="122" t="s">
        <v>114</v>
      </c>
      <c r="C39" s="122"/>
      <c r="D39" s="114">
        <f>行政目的別の明細!B15</f>
        <v>0</v>
      </c>
      <c r="E39" s="115"/>
      <c r="F39" s="114">
        <f>行政目的別の明細!C15</f>
        <v>1</v>
      </c>
      <c r="G39" s="115"/>
      <c r="H39" s="114">
        <f>行政目的別の明細!D15</f>
        <v>0</v>
      </c>
      <c r="I39" s="115"/>
      <c r="J39" s="114">
        <f>行政目的別の明細!E15</f>
        <v>0</v>
      </c>
      <c r="K39" s="115"/>
      <c r="L39" s="114">
        <f>行政目的別の明細!F15</f>
        <v>0</v>
      </c>
      <c r="M39" s="115"/>
      <c r="N39" s="114">
        <f>行政目的別の明細!G15</f>
        <v>889272</v>
      </c>
      <c r="O39" s="115"/>
      <c r="P39" s="114">
        <f>行政目的別の明細!H15</f>
        <v>0</v>
      </c>
      <c r="Q39" s="115"/>
      <c r="R39" s="58">
        <f t="shared" si="1"/>
        <v>889273</v>
      </c>
      <c r="U39" s="84">
        <f t="shared" si="2"/>
        <v>0</v>
      </c>
    </row>
    <row r="40" spans="2:21" x14ac:dyDescent="0.2">
      <c r="B40" s="122" t="s">
        <v>115</v>
      </c>
      <c r="C40" s="122"/>
      <c r="D40" s="114">
        <f>行政目的別の明細!B16</f>
        <v>1960200</v>
      </c>
      <c r="E40" s="115"/>
      <c r="F40" s="114">
        <f>行政目的別の明細!C16</f>
        <v>0</v>
      </c>
      <c r="G40" s="115"/>
      <c r="H40" s="114">
        <f>行政目的別の明細!D16</f>
        <v>0</v>
      </c>
      <c r="I40" s="115"/>
      <c r="J40" s="114">
        <f>行政目的別の明細!E16</f>
        <v>251560000</v>
      </c>
      <c r="K40" s="115"/>
      <c r="L40" s="114">
        <f>行政目的別の明細!F16</f>
        <v>0</v>
      </c>
      <c r="M40" s="115"/>
      <c r="N40" s="114">
        <f>行政目的別の明細!G16</f>
        <v>31350000</v>
      </c>
      <c r="O40" s="115"/>
      <c r="P40" s="114">
        <f>行政目的別の明細!H16</f>
        <v>0</v>
      </c>
      <c r="Q40" s="115"/>
      <c r="R40" s="58">
        <f t="shared" si="1"/>
        <v>284870200</v>
      </c>
      <c r="U40" s="84">
        <f t="shared" si="2"/>
        <v>0</v>
      </c>
    </row>
    <row r="41" spans="2:21" x14ac:dyDescent="0.2">
      <c r="B41" s="123" t="s">
        <v>116</v>
      </c>
      <c r="C41" s="124"/>
      <c r="D41" s="114">
        <f>行政目的別の明細!B17</f>
        <v>42140165471</v>
      </c>
      <c r="E41" s="115"/>
      <c r="F41" s="114">
        <f>行政目的別の明細!C17</f>
        <v>233454137</v>
      </c>
      <c r="G41" s="115"/>
      <c r="H41" s="114">
        <f>行政目的別の明細!D17</f>
        <v>0</v>
      </c>
      <c r="I41" s="115"/>
      <c r="J41" s="114">
        <f>行政目的別の明細!E17</f>
        <v>725418694</v>
      </c>
      <c r="K41" s="115"/>
      <c r="L41" s="114">
        <f>行政目的別の明細!F17</f>
        <v>2714374778</v>
      </c>
      <c r="M41" s="115"/>
      <c r="N41" s="114">
        <f>行政目的別の明細!G17</f>
        <v>801690052</v>
      </c>
      <c r="O41" s="115"/>
      <c r="P41" s="114">
        <f>行政目的別の明細!H17</f>
        <v>550847018</v>
      </c>
      <c r="Q41" s="115"/>
      <c r="R41" s="58">
        <f t="shared" si="1"/>
        <v>47165950150</v>
      </c>
      <c r="U41" s="84">
        <f t="shared" si="2"/>
        <v>0</v>
      </c>
    </row>
    <row r="42" spans="2:21" x14ac:dyDescent="0.2">
      <c r="B42" s="122" t="s">
        <v>117</v>
      </c>
      <c r="C42" s="122"/>
      <c r="D42" s="114">
        <f>SUM(行政目的別の明細!B18:B31)</f>
        <v>2292221494</v>
      </c>
      <c r="E42" s="115"/>
      <c r="F42" s="114">
        <f>SUM(行政目的別の明細!C18:C31)</f>
        <v>51953600</v>
      </c>
      <c r="G42" s="115"/>
      <c r="H42" s="114">
        <f>SUM(行政目的別の明細!D18:D31)</f>
        <v>0</v>
      </c>
      <c r="I42" s="115"/>
      <c r="J42" s="114">
        <f>SUM(行政目的別の明細!E18:E31)</f>
        <v>0</v>
      </c>
      <c r="K42" s="115"/>
      <c r="L42" s="114">
        <f>SUM(行政目的別の明細!F18:F31)</f>
        <v>1034260071</v>
      </c>
      <c r="M42" s="115"/>
      <c r="N42" s="114">
        <f>SUM(行政目的別の明細!G18:G31)</f>
        <v>16931387</v>
      </c>
      <c r="O42" s="115"/>
      <c r="P42" s="114">
        <f>SUM(行政目的別の明細!H18:H31)</f>
        <v>537155418</v>
      </c>
      <c r="Q42" s="115"/>
      <c r="R42" s="58">
        <f t="shared" si="1"/>
        <v>3932521970</v>
      </c>
      <c r="U42" s="84">
        <f t="shared" si="2"/>
        <v>0</v>
      </c>
    </row>
    <row r="43" spans="2:21" x14ac:dyDescent="0.2">
      <c r="B43" s="122" t="s">
        <v>118</v>
      </c>
      <c r="C43" s="122"/>
      <c r="D43" s="114">
        <f>SUM(行政目的別の明細!B32:B45)</f>
        <v>144535639</v>
      </c>
      <c r="E43" s="115"/>
      <c r="F43" s="114">
        <f>SUM(行政目的別の明細!C32:C45)</f>
        <v>0</v>
      </c>
      <c r="G43" s="115"/>
      <c r="H43" s="114">
        <f>SUM(行政目的別の明細!D32:D45)</f>
        <v>0</v>
      </c>
      <c r="I43" s="115"/>
      <c r="J43" s="114">
        <f>SUM(行政目的別の明細!E32:E45)</f>
        <v>666125320</v>
      </c>
      <c r="K43" s="115"/>
      <c r="L43" s="114">
        <f>SUM(行政目的別の明細!F32:F45)</f>
        <v>941603438</v>
      </c>
      <c r="M43" s="115"/>
      <c r="N43" s="114">
        <f>SUM(行政目的別の明細!G32:G45)</f>
        <v>0</v>
      </c>
      <c r="O43" s="115"/>
      <c r="P43" s="114">
        <f>SUM(行政目的別の明細!H32:H45)</f>
        <v>0</v>
      </c>
      <c r="Q43" s="115"/>
      <c r="R43" s="58">
        <f t="shared" si="1"/>
        <v>1752264397</v>
      </c>
      <c r="U43" s="84">
        <f t="shared" si="2"/>
        <v>0</v>
      </c>
    </row>
    <row r="44" spans="2:21" x14ac:dyDescent="0.2">
      <c r="B44" s="121" t="s">
        <v>110</v>
      </c>
      <c r="C44" s="121"/>
      <c r="D44" s="114">
        <f>SUM(行政目的別の明細!B46:B59)</f>
        <v>39486695538</v>
      </c>
      <c r="E44" s="115"/>
      <c r="F44" s="114">
        <f>SUM(行政目的別の明細!C46:C59)</f>
        <v>181500537</v>
      </c>
      <c r="G44" s="115"/>
      <c r="H44" s="114">
        <f>SUM(行政目的別の明細!D46:D59)</f>
        <v>0</v>
      </c>
      <c r="I44" s="115"/>
      <c r="J44" s="114">
        <f>SUM(行政目的別の明細!E46:E59)</f>
        <v>59293374</v>
      </c>
      <c r="K44" s="115"/>
      <c r="L44" s="114">
        <f>SUM(行政目的別の明細!F46:F59)</f>
        <v>738511269</v>
      </c>
      <c r="M44" s="115"/>
      <c r="N44" s="114">
        <f>SUM(行政目的別の明細!G46:G59)</f>
        <v>784758665</v>
      </c>
      <c r="O44" s="115"/>
      <c r="P44" s="114">
        <f>SUM(行政目的別の明細!H46:H59)</f>
        <v>13691600</v>
      </c>
      <c r="Q44" s="115"/>
      <c r="R44" s="58">
        <f t="shared" si="1"/>
        <v>41264450983</v>
      </c>
      <c r="U44" s="84">
        <f t="shared" si="2"/>
        <v>0</v>
      </c>
    </row>
    <row r="45" spans="2:21" x14ac:dyDescent="0.2">
      <c r="B45" s="122" t="s">
        <v>114</v>
      </c>
      <c r="C45" s="122"/>
      <c r="D45" s="114">
        <f>行政目的別の明細!B60</f>
        <v>0</v>
      </c>
      <c r="E45" s="115"/>
      <c r="F45" s="114">
        <f>行政目的別の明細!C60</f>
        <v>0</v>
      </c>
      <c r="G45" s="115"/>
      <c r="H45" s="114">
        <f>行政目的別の明細!D60</f>
        <v>0</v>
      </c>
      <c r="I45" s="115"/>
      <c r="J45" s="114">
        <f>行政目的別の明細!E60</f>
        <v>0</v>
      </c>
      <c r="K45" s="115"/>
      <c r="L45" s="114">
        <f>行政目的別の明細!F60</f>
        <v>0</v>
      </c>
      <c r="M45" s="115"/>
      <c r="N45" s="114">
        <f>行政目的別の明細!G60</f>
        <v>0</v>
      </c>
      <c r="O45" s="115"/>
      <c r="P45" s="114">
        <f>行政目的別の明細!H60</f>
        <v>0</v>
      </c>
      <c r="Q45" s="115"/>
      <c r="R45" s="58">
        <f t="shared" si="1"/>
        <v>0</v>
      </c>
      <c r="U45" s="84">
        <f t="shared" si="2"/>
        <v>0</v>
      </c>
    </row>
    <row r="46" spans="2:21" x14ac:dyDescent="0.2">
      <c r="B46" s="121" t="s">
        <v>115</v>
      </c>
      <c r="C46" s="121"/>
      <c r="D46" s="114">
        <f>行政目的別の明細!B61</f>
        <v>216712800</v>
      </c>
      <c r="E46" s="115"/>
      <c r="F46" s="114">
        <f>行政目的別の明細!C61</f>
        <v>0</v>
      </c>
      <c r="G46" s="115"/>
      <c r="H46" s="114">
        <f>行政目的別の明細!D61</f>
        <v>0</v>
      </c>
      <c r="I46" s="115"/>
      <c r="J46" s="114">
        <f>行政目的別の明細!E61</f>
        <v>0</v>
      </c>
      <c r="K46" s="115"/>
      <c r="L46" s="114">
        <f>行政目的別の明細!F61</f>
        <v>0</v>
      </c>
      <c r="M46" s="115"/>
      <c r="N46" s="114">
        <f>行政目的別の明細!G61</f>
        <v>0</v>
      </c>
      <c r="O46" s="115"/>
      <c r="P46" s="114">
        <f>行政目的別の明細!H61</f>
        <v>0</v>
      </c>
      <c r="Q46" s="115"/>
      <c r="R46" s="58">
        <f t="shared" si="1"/>
        <v>216712800</v>
      </c>
      <c r="U46" s="84">
        <f t="shared" si="2"/>
        <v>0</v>
      </c>
    </row>
    <row r="47" spans="2:21" x14ac:dyDescent="0.2">
      <c r="B47" s="119" t="s">
        <v>119</v>
      </c>
      <c r="C47" s="120"/>
      <c r="D47" s="114">
        <f>行政目的別の明細!B62</f>
        <v>8227709</v>
      </c>
      <c r="E47" s="115"/>
      <c r="F47" s="114">
        <f>行政目的別の明細!C62</f>
        <v>953520801</v>
      </c>
      <c r="G47" s="115"/>
      <c r="H47" s="114">
        <f>行政目的別の明細!D62</f>
        <v>9665595</v>
      </c>
      <c r="I47" s="115"/>
      <c r="J47" s="114">
        <f>行政目的別の明細!E62</f>
        <v>2400321</v>
      </c>
      <c r="K47" s="115"/>
      <c r="L47" s="114">
        <f>行政目的別の明細!F62</f>
        <v>67185724</v>
      </c>
      <c r="M47" s="115"/>
      <c r="N47" s="114">
        <f>行政目的別の明細!G62</f>
        <v>402711602</v>
      </c>
      <c r="O47" s="115"/>
      <c r="P47" s="114">
        <f>行政目的別の明細!H62</f>
        <v>235289784</v>
      </c>
      <c r="Q47" s="115"/>
      <c r="R47" s="58">
        <f t="shared" si="1"/>
        <v>1679001536</v>
      </c>
      <c r="U47" s="84">
        <f t="shared" si="2"/>
        <v>0</v>
      </c>
    </row>
    <row r="48" spans="2:21" ht="13.5" customHeight="1" x14ac:dyDescent="0.2">
      <c r="B48" s="118" t="s">
        <v>129</v>
      </c>
      <c r="C48" s="118"/>
      <c r="D48" s="114">
        <f>+D31+D41+D47</f>
        <v>45707074974</v>
      </c>
      <c r="E48" s="115"/>
      <c r="F48" s="114">
        <f>+F31+F41+F47</f>
        <v>13349558061</v>
      </c>
      <c r="G48" s="115"/>
      <c r="H48" s="114">
        <f>+H31+H41+H47</f>
        <v>665872210</v>
      </c>
      <c r="I48" s="115"/>
      <c r="J48" s="114">
        <f>+J31+J41+J47</f>
        <v>3227335739</v>
      </c>
      <c r="K48" s="115"/>
      <c r="L48" s="114">
        <f>+L31+L41+L47</f>
        <v>7698546681</v>
      </c>
      <c r="M48" s="115"/>
      <c r="N48" s="114">
        <f>+N31+N41+N47</f>
        <v>3178135873</v>
      </c>
      <c r="O48" s="115"/>
      <c r="P48" s="116">
        <f>+P31+P41+P47</f>
        <v>5736599811</v>
      </c>
      <c r="Q48" s="117"/>
      <c r="R48" s="58">
        <f t="shared" si="1"/>
        <v>79563123349</v>
      </c>
      <c r="U48" s="84">
        <f t="shared" si="2"/>
        <v>0</v>
      </c>
    </row>
  </sheetData>
  <mergeCells count="309">
    <mergeCell ref="A1:E1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29:C30"/>
    <mergeCell ref="D29:E30"/>
    <mergeCell ref="F29:G30"/>
    <mergeCell ref="H29:I30"/>
    <mergeCell ref="J29:K30"/>
    <mergeCell ref="L29:M30"/>
    <mergeCell ref="N29:O30"/>
    <mergeCell ref="P29:Q30"/>
    <mergeCell ref="B25:C25"/>
    <mergeCell ref="D25:E25"/>
    <mergeCell ref="F25:G25"/>
    <mergeCell ref="H25:I25"/>
    <mergeCell ref="J25:K25"/>
    <mergeCell ref="L25:M25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</mergeCells>
  <phoneticPr fontId="3"/>
  <pageMargins left="0.78740157480314965" right="0.39370078740157483" top="0.6692913385826772" bottom="0.19685039370078741" header="0.19685039370078741" footer="0.19685039370078741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A1:O45"/>
  <sheetViews>
    <sheetView view="pageBreakPreview" topLeftCell="C10" zoomScale="90" zoomScaleNormal="100" zoomScaleSheetLayoutView="90" workbookViewId="0">
      <selection activeCell="M21" sqref="M21"/>
    </sheetView>
  </sheetViews>
  <sheetFormatPr defaultColWidth="8.88671875" defaultRowHeight="10.8" x14ac:dyDescent="0.15"/>
  <cols>
    <col min="1" max="1" width="27.88671875" style="7" customWidth="1"/>
    <col min="2" max="11" width="15.33203125" style="7" customWidth="1"/>
    <col min="12" max="12" width="8.88671875" style="7"/>
    <col min="13" max="13" width="11.44140625" style="7" bestFit="1" customWidth="1"/>
    <col min="14" max="14" width="11" style="7" bestFit="1" customWidth="1"/>
    <col min="15" max="16384" width="8.88671875" style="7"/>
  </cols>
  <sheetData>
    <row r="1" spans="1:14" ht="14.4" x14ac:dyDescent="0.2">
      <c r="A1" s="43" t="s">
        <v>130</v>
      </c>
      <c r="J1" s="49"/>
      <c r="K1" s="9" t="str">
        <f>"自治体名："&amp;基礎情報!C2</f>
        <v>自治体名：笠間市　一般会計等</v>
      </c>
    </row>
    <row r="2" spans="1:14" ht="13.2" x14ac:dyDescent="0.2">
      <c r="A2" s="8"/>
      <c r="J2" s="49"/>
      <c r="K2" s="9" t="str">
        <f>"年度：令和"&amp;基礎情報!C3&amp;"年度"</f>
        <v>年度：令和3年度</v>
      </c>
    </row>
    <row r="4" spans="1:14" ht="13.2" x14ac:dyDescent="0.2">
      <c r="A4" s="5" t="s">
        <v>0</v>
      </c>
      <c r="H4" s="9" t="s">
        <v>94</v>
      </c>
    </row>
    <row r="5" spans="1:14" ht="37.5" customHeight="1" x14ac:dyDescent="0.15">
      <c r="A5" s="3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</row>
    <row r="6" spans="1:14" ht="18" customHeight="1" x14ac:dyDescent="0.15">
      <c r="A6" s="4"/>
      <c r="B6" s="2"/>
      <c r="C6" s="2"/>
      <c r="D6" s="2">
        <f>B6*C6</f>
        <v>0</v>
      </c>
      <c r="E6" s="2"/>
      <c r="F6" s="2">
        <f>B6*E6</f>
        <v>0</v>
      </c>
      <c r="G6" s="2">
        <f>D6-F6</f>
        <v>0</v>
      </c>
      <c r="H6" s="2"/>
    </row>
    <row r="7" spans="1:14" ht="18" customHeight="1" x14ac:dyDescent="0.15">
      <c r="A7" s="4"/>
      <c r="B7" s="2"/>
      <c r="C7" s="2"/>
      <c r="D7" s="2">
        <f t="shared" ref="D7" si="0">B7*C7</f>
        <v>0</v>
      </c>
      <c r="E7" s="2"/>
      <c r="F7" s="2">
        <f t="shared" ref="F7" si="1">B7*E7</f>
        <v>0</v>
      </c>
      <c r="G7" s="2">
        <f t="shared" ref="G7" si="2">D7-F7</f>
        <v>0</v>
      </c>
      <c r="H7" s="2"/>
    </row>
    <row r="8" spans="1:14" ht="18" customHeight="1" x14ac:dyDescent="0.15">
      <c r="A8" s="6" t="s">
        <v>9</v>
      </c>
      <c r="B8" s="2">
        <f t="shared" ref="B8:H8" si="3">SUM(B6:B7)</f>
        <v>0</v>
      </c>
      <c r="C8" s="2">
        <f t="shared" si="3"/>
        <v>0</v>
      </c>
      <c r="D8" s="2">
        <f t="shared" si="3"/>
        <v>0</v>
      </c>
      <c r="E8" s="2">
        <f t="shared" si="3"/>
        <v>0</v>
      </c>
      <c r="F8" s="2">
        <f t="shared" si="3"/>
        <v>0</v>
      </c>
      <c r="G8" s="2">
        <f t="shared" si="3"/>
        <v>0</v>
      </c>
      <c r="H8" s="2">
        <f t="shared" si="3"/>
        <v>0</v>
      </c>
      <c r="L8" s="7" t="s">
        <v>220</v>
      </c>
      <c r="M8" s="7">
        <f>+四表!B42</f>
        <v>67000000</v>
      </c>
      <c r="N8" s="7">
        <f>+D8-M8</f>
        <v>-67000000</v>
      </c>
    </row>
    <row r="10" spans="1:14" ht="13.2" x14ac:dyDescent="0.2">
      <c r="A10" s="5" t="s">
        <v>10</v>
      </c>
      <c r="J10" s="9" t="s">
        <v>94</v>
      </c>
    </row>
    <row r="11" spans="1:14" ht="37.5" customHeight="1" x14ac:dyDescent="0.15">
      <c r="A11" s="3" t="s">
        <v>11</v>
      </c>
      <c r="B11" s="1" t="s">
        <v>12</v>
      </c>
      <c r="C11" s="1" t="s">
        <v>13</v>
      </c>
      <c r="D11" s="1" t="s">
        <v>14</v>
      </c>
      <c r="E11" s="1" t="s">
        <v>15</v>
      </c>
      <c r="F11" s="1" t="s">
        <v>16</v>
      </c>
      <c r="G11" s="1" t="s">
        <v>17</v>
      </c>
      <c r="H11" s="1" t="s">
        <v>18</v>
      </c>
      <c r="I11" s="1" t="s">
        <v>19</v>
      </c>
      <c r="J11" s="1" t="s">
        <v>8</v>
      </c>
    </row>
    <row r="12" spans="1:14" ht="18" customHeight="1" x14ac:dyDescent="0.15">
      <c r="A12" s="4" t="s">
        <v>250</v>
      </c>
      <c r="B12" s="2">
        <v>2012187279</v>
      </c>
      <c r="C12" s="2">
        <v>12833039026</v>
      </c>
      <c r="D12" s="2">
        <v>5341728274</v>
      </c>
      <c r="E12" s="2">
        <f>C12-D12</f>
        <v>7491310752</v>
      </c>
      <c r="F12" s="2">
        <v>4531979872</v>
      </c>
      <c r="G12" s="20">
        <f>IFERROR(B12/F12,0)</f>
        <v>0.44399739977485936</v>
      </c>
      <c r="H12" s="2">
        <f>+E12*G12</f>
        <v>3326122494.7934461</v>
      </c>
      <c r="I12" s="2"/>
      <c r="J12" s="2">
        <v>2012187279</v>
      </c>
    </row>
    <row r="13" spans="1:14" ht="18" customHeight="1" x14ac:dyDescent="0.15">
      <c r="A13" s="4" t="s">
        <v>251</v>
      </c>
      <c r="B13" s="2">
        <v>1038427000</v>
      </c>
      <c r="C13" s="2">
        <v>31184132269</v>
      </c>
      <c r="D13" s="2">
        <v>28996704937</v>
      </c>
      <c r="E13" s="2">
        <f t="shared" ref="E13:E19" si="4">C13-D13</f>
        <v>2187427332</v>
      </c>
      <c r="F13" s="2">
        <v>1674865485</v>
      </c>
      <c r="G13" s="20">
        <f t="shared" ref="G13:G19" si="5">IFERROR(B13/F13,0)</f>
        <v>0.62000620903594539</v>
      </c>
      <c r="H13" s="2">
        <f t="shared" ref="H13:H19" si="6">+E13*G13</f>
        <v>1356218527.6549323</v>
      </c>
      <c r="I13" s="2"/>
      <c r="J13" s="2">
        <v>1038427000</v>
      </c>
    </row>
    <row r="14" spans="1:14" ht="18" customHeight="1" x14ac:dyDescent="0.15">
      <c r="A14" s="4" t="s">
        <v>252</v>
      </c>
      <c r="B14" s="2">
        <v>1088664362</v>
      </c>
      <c r="C14" s="2">
        <v>1608090059</v>
      </c>
      <c r="D14" s="2">
        <v>1159639191</v>
      </c>
      <c r="E14" s="2">
        <f t="shared" si="4"/>
        <v>448450868</v>
      </c>
      <c r="F14" s="2">
        <v>1098025079</v>
      </c>
      <c r="G14" s="20">
        <f t="shared" si="5"/>
        <v>0.99147495154798737</v>
      </c>
      <c r="H14" s="2">
        <f t="shared" si="6"/>
        <v>444627802.62195289</v>
      </c>
      <c r="I14" s="2">
        <v>640213494</v>
      </c>
      <c r="J14" s="2">
        <v>1088664362</v>
      </c>
    </row>
    <row r="15" spans="1:14" ht="18" customHeight="1" x14ac:dyDescent="0.15">
      <c r="A15" s="4" t="s">
        <v>253</v>
      </c>
      <c r="B15" s="2">
        <v>10200000</v>
      </c>
      <c r="C15" s="2">
        <v>88273786</v>
      </c>
      <c r="D15" s="2">
        <v>21120629</v>
      </c>
      <c r="E15" s="2">
        <f t="shared" si="4"/>
        <v>67153157</v>
      </c>
      <c r="F15" s="2">
        <v>20000000</v>
      </c>
      <c r="G15" s="20">
        <f t="shared" si="5"/>
        <v>0.51</v>
      </c>
      <c r="H15" s="2">
        <f t="shared" si="6"/>
        <v>34248110.07</v>
      </c>
      <c r="I15" s="2"/>
      <c r="J15" s="2">
        <v>10200000</v>
      </c>
    </row>
    <row r="16" spans="1:14" ht="18" customHeight="1" x14ac:dyDescent="0.15">
      <c r="A16" s="4" t="s">
        <v>254</v>
      </c>
      <c r="B16" s="2">
        <v>3000000</v>
      </c>
      <c r="C16" s="2">
        <v>410605165</v>
      </c>
      <c r="D16" s="2">
        <v>40234400</v>
      </c>
      <c r="E16" s="2">
        <f t="shared" si="4"/>
        <v>370370765</v>
      </c>
      <c r="F16" s="2">
        <v>3000000</v>
      </c>
      <c r="G16" s="20">
        <f t="shared" si="5"/>
        <v>1</v>
      </c>
      <c r="H16" s="2">
        <f t="shared" si="6"/>
        <v>370370765</v>
      </c>
      <c r="I16" s="2"/>
      <c r="J16" s="2">
        <v>3000000</v>
      </c>
    </row>
    <row r="17" spans="1:15" ht="18" customHeight="1" x14ac:dyDescent="0.15">
      <c r="A17" s="4" t="s">
        <v>255</v>
      </c>
      <c r="B17" s="2">
        <v>10000000</v>
      </c>
      <c r="C17" s="2">
        <v>86272801</v>
      </c>
      <c r="D17" s="2">
        <v>27550223</v>
      </c>
      <c r="E17" s="2">
        <f t="shared" si="4"/>
        <v>58722578</v>
      </c>
      <c r="F17" s="2">
        <v>10000000</v>
      </c>
      <c r="G17" s="20">
        <f t="shared" si="5"/>
        <v>1</v>
      </c>
      <c r="H17" s="2">
        <f t="shared" si="6"/>
        <v>58722578</v>
      </c>
      <c r="I17" s="2"/>
      <c r="J17" s="2">
        <v>10000000</v>
      </c>
    </row>
    <row r="18" spans="1:15" ht="18" customHeight="1" x14ac:dyDescent="0.15">
      <c r="A18" s="4" t="s">
        <v>256</v>
      </c>
      <c r="B18" s="2">
        <v>36500000</v>
      </c>
      <c r="C18" s="2">
        <v>97096306</v>
      </c>
      <c r="D18" s="2">
        <v>36297861</v>
      </c>
      <c r="E18" s="2">
        <f t="shared" ref="E18" si="7">C18-D18</f>
        <v>60798445</v>
      </c>
      <c r="F18" s="2">
        <v>50000000</v>
      </c>
      <c r="G18" s="20">
        <f t="shared" ref="G18" si="8">IFERROR(B18/F18,0)</f>
        <v>0.73</v>
      </c>
      <c r="H18" s="2">
        <f t="shared" ref="H18" si="9">+E18*G18</f>
        <v>44382864.850000001</v>
      </c>
      <c r="I18" s="2"/>
      <c r="J18" s="2">
        <v>36500000</v>
      </c>
    </row>
    <row r="19" spans="1:15" ht="18" customHeight="1" x14ac:dyDescent="0.15">
      <c r="A19" s="4" t="s">
        <v>276</v>
      </c>
      <c r="B19" s="2">
        <v>35000000</v>
      </c>
      <c r="C19" s="2">
        <v>227897299</v>
      </c>
      <c r="D19" s="2">
        <v>152956163</v>
      </c>
      <c r="E19" s="2">
        <f t="shared" si="4"/>
        <v>74941136</v>
      </c>
      <c r="F19" s="2">
        <v>75000000</v>
      </c>
      <c r="G19" s="20">
        <f t="shared" si="5"/>
        <v>0.46666666666666667</v>
      </c>
      <c r="H19" s="2">
        <f t="shared" si="6"/>
        <v>34972530.133333333</v>
      </c>
      <c r="I19" s="2"/>
      <c r="J19" s="2">
        <v>35000000</v>
      </c>
    </row>
    <row r="20" spans="1:15" ht="18" customHeight="1" x14ac:dyDescent="0.15">
      <c r="A20" s="4"/>
      <c r="B20" s="2"/>
      <c r="C20" s="2"/>
      <c r="D20" s="2"/>
      <c r="E20" s="2">
        <f t="shared" ref="E20" si="10">C20-D20</f>
        <v>0</v>
      </c>
      <c r="F20" s="2"/>
      <c r="G20" s="20">
        <f t="shared" ref="G20" si="11">IFERROR(B20/F20,0)</f>
        <v>0</v>
      </c>
      <c r="H20" s="2">
        <f t="shared" ref="H20" si="12">+E20*G20</f>
        <v>0</v>
      </c>
      <c r="I20" s="2"/>
      <c r="J20" s="2"/>
      <c r="L20" s="7" t="s">
        <v>222</v>
      </c>
      <c r="M20" s="7">
        <f>+四表!B45</f>
        <v>-640213494</v>
      </c>
      <c r="N20" s="7">
        <f>+I21+M20</f>
        <v>0</v>
      </c>
    </row>
    <row r="21" spans="1:15" ht="18" customHeight="1" thickBot="1" x14ac:dyDescent="0.2">
      <c r="A21" s="6" t="s">
        <v>9</v>
      </c>
      <c r="B21" s="2">
        <f>SUM(B12:B20)</f>
        <v>4233978641</v>
      </c>
      <c r="C21" s="2">
        <f>SUM(C12:C20)</f>
        <v>46535406711</v>
      </c>
      <c r="D21" s="2">
        <f>SUM(D12:D20)</f>
        <v>35776231678</v>
      </c>
      <c r="E21" s="2">
        <f>SUM(E12:E20)</f>
        <v>10759175033</v>
      </c>
      <c r="F21" s="2">
        <f>SUM(F12:F20)</f>
        <v>7462870436</v>
      </c>
      <c r="G21" s="2"/>
      <c r="H21" s="2">
        <f>SUM(H12:H20)</f>
        <v>5669665673.1236649</v>
      </c>
      <c r="I21" s="2">
        <f>SUM(I12:I20)</f>
        <v>640213494</v>
      </c>
      <c r="J21" s="2">
        <f>SUM(J12:J20)</f>
        <v>4233978641</v>
      </c>
      <c r="L21" s="7" t="s">
        <v>219</v>
      </c>
      <c r="M21" s="7">
        <f>+四表!B43</f>
        <v>673153929</v>
      </c>
      <c r="N21" s="7">
        <f>+B21+J45-M22-M21-M44</f>
        <v>67000000</v>
      </c>
      <c r="O21" s="7" t="s">
        <v>277</v>
      </c>
    </row>
    <row r="22" spans="1:15" ht="11.4" thickBot="1" x14ac:dyDescent="0.2">
      <c r="L22" s="7" t="s">
        <v>221</v>
      </c>
      <c r="M22" s="74">
        <f>+B12+B13+B14</f>
        <v>4139278641</v>
      </c>
    </row>
    <row r="23" spans="1:15" ht="13.2" x14ac:dyDescent="0.2">
      <c r="A23" s="5" t="s">
        <v>20</v>
      </c>
      <c r="K23" s="9" t="s">
        <v>94</v>
      </c>
    </row>
    <row r="24" spans="1:15" ht="37.5" customHeight="1" x14ac:dyDescent="0.15">
      <c r="A24" s="3" t="s">
        <v>11</v>
      </c>
      <c r="B24" s="1" t="s">
        <v>21</v>
      </c>
      <c r="C24" s="1" t="s">
        <v>13</v>
      </c>
      <c r="D24" s="1" t="s">
        <v>14</v>
      </c>
      <c r="E24" s="1" t="s">
        <v>15</v>
      </c>
      <c r="F24" s="1" t="s">
        <v>16</v>
      </c>
      <c r="G24" s="1" t="s">
        <v>17</v>
      </c>
      <c r="H24" s="1" t="s">
        <v>18</v>
      </c>
      <c r="I24" s="1" t="s">
        <v>22</v>
      </c>
      <c r="J24" s="1" t="s">
        <v>23</v>
      </c>
      <c r="K24" s="1" t="s">
        <v>8</v>
      </c>
    </row>
    <row r="25" spans="1:15" ht="18" customHeight="1" x14ac:dyDescent="0.15">
      <c r="A25" s="4" t="s">
        <v>257</v>
      </c>
      <c r="B25" s="2">
        <v>20000000</v>
      </c>
      <c r="C25" s="2">
        <v>965139000</v>
      </c>
      <c r="D25" s="2">
        <v>192453000</v>
      </c>
      <c r="E25" s="2">
        <f>C25-D25</f>
        <v>772686000</v>
      </c>
      <c r="F25" s="2">
        <v>200000000</v>
      </c>
      <c r="G25" s="20">
        <f t="shared" ref="G25:G43" si="13">IFERROR(B25/F25,0)</f>
        <v>0.1</v>
      </c>
      <c r="H25" s="2">
        <f>+E25*G25</f>
        <v>77268600</v>
      </c>
      <c r="I25" s="2"/>
      <c r="J25" s="2">
        <f>B25-I25</f>
        <v>20000000</v>
      </c>
      <c r="K25" s="2"/>
    </row>
    <row r="26" spans="1:15" ht="18" customHeight="1" x14ac:dyDescent="0.15">
      <c r="A26" s="4" t="s">
        <v>258</v>
      </c>
      <c r="B26" s="2">
        <v>300000</v>
      </c>
      <c r="C26" s="2">
        <v>3290041183</v>
      </c>
      <c r="D26" s="2">
        <v>806650857</v>
      </c>
      <c r="E26" s="2">
        <f t="shared" ref="E26:E43" si="14">C26-D26</f>
        <v>2483390326</v>
      </c>
      <c r="F26" s="2">
        <v>20000000</v>
      </c>
      <c r="G26" s="20">
        <f t="shared" si="13"/>
        <v>1.4999999999999999E-2</v>
      </c>
      <c r="H26" s="2">
        <f t="shared" ref="H26:H43" si="15">+E26*G26</f>
        <v>37250854.890000001</v>
      </c>
      <c r="I26" s="2"/>
      <c r="J26" s="2">
        <f t="shared" ref="J26:J43" si="16">B26-I26</f>
        <v>300000</v>
      </c>
      <c r="K26" s="2"/>
    </row>
    <row r="27" spans="1:15" ht="18" customHeight="1" x14ac:dyDescent="0.15">
      <c r="A27" s="4" t="s">
        <v>259</v>
      </c>
      <c r="B27" s="2">
        <v>500000000</v>
      </c>
      <c r="C27" s="2">
        <v>15307754393</v>
      </c>
      <c r="D27" s="2">
        <v>788889228</v>
      </c>
      <c r="E27" s="2">
        <f t="shared" si="14"/>
        <v>14518865165</v>
      </c>
      <c r="F27" s="2">
        <v>768274300</v>
      </c>
      <c r="G27" s="20">
        <f t="shared" si="13"/>
        <v>0.65080922269559194</v>
      </c>
      <c r="H27" s="2">
        <f t="shared" si="15"/>
        <v>9449011352.4557571</v>
      </c>
      <c r="I27" s="2"/>
      <c r="J27" s="2">
        <f t="shared" si="16"/>
        <v>500000000</v>
      </c>
      <c r="K27" s="2"/>
    </row>
    <row r="28" spans="1:15" ht="18" customHeight="1" x14ac:dyDescent="0.15">
      <c r="A28" s="4" t="s">
        <v>260</v>
      </c>
      <c r="B28" s="2">
        <v>59623000</v>
      </c>
      <c r="C28" s="2">
        <v>848950225296</v>
      </c>
      <c r="D28" s="2">
        <v>793272826269</v>
      </c>
      <c r="E28" s="2">
        <f t="shared" si="14"/>
        <v>55677399027</v>
      </c>
      <c r="F28" s="2">
        <v>8858620135</v>
      </c>
      <c r="G28" s="20">
        <f t="shared" si="13"/>
        <v>6.7305064548859334E-3</v>
      </c>
      <c r="H28" s="2">
        <f t="shared" si="15"/>
        <v>374737093.54248327</v>
      </c>
      <c r="I28" s="2"/>
      <c r="J28" s="2">
        <f t="shared" si="16"/>
        <v>59623000</v>
      </c>
      <c r="K28" s="2"/>
    </row>
    <row r="29" spans="1:15" ht="18" customHeight="1" x14ac:dyDescent="0.15">
      <c r="A29" s="4" t="s">
        <v>261</v>
      </c>
      <c r="B29" s="2">
        <v>2810000</v>
      </c>
      <c r="C29" s="2">
        <v>427331206</v>
      </c>
      <c r="D29" s="2">
        <v>1593500</v>
      </c>
      <c r="E29" s="2">
        <f t="shared" si="14"/>
        <v>425737706</v>
      </c>
      <c r="F29" s="2">
        <v>417309662</v>
      </c>
      <c r="G29" s="20">
        <f t="shared" si="13"/>
        <v>6.7336087703619959E-3</v>
      </c>
      <c r="H29" s="2">
        <f t="shared" si="15"/>
        <v>2866751.150995397</v>
      </c>
      <c r="I29" s="2"/>
      <c r="J29" s="2">
        <f t="shared" si="16"/>
        <v>2810000</v>
      </c>
      <c r="K29" s="2"/>
    </row>
    <row r="30" spans="1:15" ht="18" customHeight="1" x14ac:dyDescent="0.15">
      <c r="A30" s="4" t="s">
        <v>262</v>
      </c>
      <c r="B30" s="2">
        <v>2876000</v>
      </c>
      <c r="C30" s="2">
        <v>860474815</v>
      </c>
      <c r="D30" s="2">
        <v>515831</v>
      </c>
      <c r="E30" s="2">
        <f t="shared" si="14"/>
        <v>859958984</v>
      </c>
      <c r="F30" s="2">
        <v>804311000</v>
      </c>
      <c r="G30" s="20">
        <f t="shared" si="13"/>
        <v>3.575731278075272E-3</v>
      </c>
      <c r="H30" s="2">
        <f t="shared" si="15"/>
        <v>3074982.2369506322</v>
      </c>
      <c r="I30" s="2"/>
      <c r="J30" s="2">
        <f t="shared" si="16"/>
        <v>2876000</v>
      </c>
      <c r="K30" s="2"/>
    </row>
    <row r="31" spans="1:15" ht="18" customHeight="1" x14ac:dyDescent="0.15">
      <c r="A31" s="4" t="s">
        <v>263</v>
      </c>
      <c r="B31" s="2">
        <v>2827000</v>
      </c>
      <c r="C31" s="2">
        <v>565493467</v>
      </c>
      <c r="D31" s="2">
        <v>11221095</v>
      </c>
      <c r="E31" s="2">
        <f t="shared" si="14"/>
        <v>554272372</v>
      </c>
      <c r="F31" s="2">
        <v>491400000</v>
      </c>
      <c r="G31" s="20">
        <f t="shared" si="13"/>
        <v>5.7529507529507527E-3</v>
      </c>
      <c r="H31" s="2">
        <f t="shared" si="15"/>
        <v>3188701.6598371998</v>
      </c>
      <c r="I31" s="2"/>
      <c r="J31" s="2">
        <f t="shared" si="16"/>
        <v>2827000</v>
      </c>
      <c r="K31" s="2"/>
    </row>
    <row r="32" spans="1:15" ht="18" customHeight="1" x14ac:dyDescent="0.15">
      <c r="A32" s="4" t="s">
        <v>264</v>
      </c>
      <c r="B32" s="2">
        <v>1000000</v>
      </c>
      <c r="C32" s="2">
        <v>1977613823</v>
      </c>
      <c r="D32" s="2">
        <v>456071897</v>
      </c>
      <c r="E32" s="2">
        <f t="shared" si="14"/>
        <v>1521541926</v>
      </c>
      <c r="F32" s="2">
        <v>542300000</v>
      </c>
      <c r="G32" s="20">
        <f t="shared" si="13"/>
        <v>1.8439977872026553E-3</v>
      </c>
      <c r="H32" s="2">
        <f t="shared" si="15"/>
        <v>2805719.9446800663</v>
      </c>
      <c r="I32" s="2"/>
      <c r="J32" s="2">
        <f t="shared" si="16"/>
        <v>1000000</v>
      </c>
      <c r="K32" s="2"/>
    </row>
    <row r="33" spans="1:14" ht="18" customHeight="1" x14ac:dyDescent="0.15">
      <c r="A33" s="4" t="s">
        <v>265</v>
      </c>
      <c r="B33" s="2"/>
      <c r="C33" s="2"/>
      <c r="D33" s="2"/>
      <c r="E33" s="2">
        <f t="shared" si="14"/>
        <v>0</v>
      </c>
      <c r="F33" s="2"/>
      <c r="G33" s="20">
        <f t="shared" si="13"/>
        <v>0</v>
      </c>
      <c r="H33" s="2">
        <f t="shared" si="15"/>
        <v>0</v>
      </c>
      <c r="I33" s="2"/>
      <c r="J33" s="2">
        <f t="shared" si="16"/>
        <v>0</v>
      </c>
      <c r="K33" s="2"/>
    </row>
    <row r="34" spans="1:14" ht="18" customHeight="1" x14ac:dyDescent="0.15">
      <c r="A34" s="4" t="s">
        <v>266</v>
      </c>
      <c r="B34" s="2">
        <v>886000</v>
      </c>
      <c r="C34" s="2">
        <v>333323710</v>
      </c>
      <c r="D34" s="2">
        <v>4311938</v>
      </c>
      <c r="E34" s="2">
        <f t="shared" si="14"/>
        <v>329011772</v>
      </c>
      <c r="F34" s="2">
        <v>317930000</v>
      </c>
      <c r="G34" s="20">
        <f t="shared" si="13"/>
        <v>2.7867769634825276E-3</v>
      </c>
      <c r="H34" s="2">
        <f t="shared" si="15"/>
        <v>916882.42692416569</v>
      </c>
      <c r="I34" s="2"/>
      <c r="J34" s="2">
        <f t="shared" si="16"/>
        <v>886000</v>
      </c>
      <c r="K34" s="2"/>
    </row>
    <row r="35" spans="1:14" ht="18" customHeight="1" x14ac:dyDescent="0.15">
      <c r="A35" s="4" t="s">
        <v>267</v>
      </c>
      <c r="B35" s="2">
        <v>200000</v>
      </c>
      <c r="C35" s="2">
        <v>4660026925</v>
      </c>
      <c r="D35" s="2">
        <v>1252019763</v>
      </c>
      <c r="E35" s="2">
        <f t="shared" si="14"/>
        <v>3408007162</v>
      </c>
      <c r="F35" s="2">
        <v>74175000</v>
      </c>
      <c r="G35" s="20">
        <f t="shared" si="13"/>
        <v>2.6963262554769128E-3</v>
      </c>
      <c r="H35" s="2">
        <f t="shared" si="15"/>
        <v>9189099.1897539608</v>
      </c>
      <c r="I35" s="2"/>
      <c r="J35" s="2">
        <f t="shared" si="16"/>
        <v>200000</v>
      </c>
      <c r="K35" s="2"/>
    </row>
    <row r="36" spans="1:14" ht="18" customHeight="1" x14ac:dyDescent="0.15">
      <c r="A36" s="4" t="s">
        <v>268</v>
      </c>
      <c r="B36" s="2">
        <v>40000</v>
      </c>
      <c r="C36" s="2">
        <v>2546090664</v>
      </c>
      <c r="D36" s="2">
        <v>598561329</v>
      </c>
      <c r="E36" s="2">
        <f t="shared" si="14"/>
        <v>1947529335</v>
      </c>
      <c r="F36" s="2">
        <v>400000000</v>
      </c>
      <c r="G36" s="20">
        <f t="shared" si="13"/>
        <v>1E-4</v>
      </c>
      <c r="H36" s="2">
        <f t="shared" si="15"/>
        <v>194752.93350000001</v>
      </c>
      <c r="I36" s="2"/>
      <c r="J36" s="2">
        <f t="shared" si="16"/>
        <v>40000</v>
      </c>
      <c r="K36" s="2"/>
    </row>
    <row r="37" spans="1:14" ht="18" customHeight="1" x14ac:dyDescent="0.15">
      <c r="A37" s="4" t="s">
        <v>269</v>
      </c>
      <c r="B37" s="2">
        <v>6100000</v>
      </c>
      <c r="C37" s="2">
        <v>8071597716</v>
      </c>
      <c r="D37" s="2">
        <v>6433632782</v>
      </c>
      <c r="E37" s="2">
        <f t="shared" si="14"/>
        <v>1637964934</v>
      </c>
      <c r="F37" s="2">
        <v>1601867317</v>
      </c>
      <c r="G37" s="20">
        <f t="shared" si="13"/>
        <v>3.8080557205100903E-3</v>
      </c>
      <c r="H37" s="2">
        <f>+E37*G37</f>
        <v>6237461.7369136326</v>
      </c>
      <c r="I37" s="2"/>
      <c r="J37" s="2">
        <f t="shared" si="16"/>
        <v>6100000</v>
      </c>
      <c r="K37" s="2"/>
    </row>
    <row r="38" spans="1:14" ht="18" customHeight="1" x14ac:dyDescent="0.15">
      <c r="A38" s="4" t="s">
        <v>270</v>
      </c>
      <c r="B38" s="2">
        <v>28500000</v>
      </c>
      <c r="C38" s="2">
        <v>2204948000</v>
      </c>
      <c r="D38" s="2">
        <v>529669000</v>
      </c>
      <c r="E38" s="2">
        <f t="shared" si="14"/>
        <v>1675279000</v>
      </c>
      <c r="F38" s="2">
        <v>1900550000</v>
      </c>
      <c r="G38" s="20">
        <f t="shared" si="13"/>
        <v>1.4995659151298309E-2</v>
      </c>
      <c r="H38" s="2">
        <f t="shared" si="15"/>
        <v>25121912.86732788</v>
      </c>
      <c r="I38" s="2"/>
      <c r="J38" s="2">
        <f t="shared" si="16"/>
        <v>28500000</v>
      </c>
      <c r="K38" s="2"/>
    </row>
    <row r="39" spans="1:14" ht="18" customHeight="1" x14ac:dyDescent="0.15">
      <c r="A39" s="4" t="s">
        <v>271</v>
      </c>
      <c r="B39" s="2">
        <v>12860000</v>
      </c>
      <c r="C39" s="2">
        <v>179880312348</v>
      </c>
      <c r="D39" s="2">
        <v>172499566983</v>
      </c>
      <c r="E39" s="2">
        <f t="shared" si="14"/>
        <v>7380745365</v>
      </c>
      <c r="F39" s="2">
        <v>4530570000</v>
      </c>
      <c r="G39" s="20">
        <f t="shared" si="13"/>
        <v>2.8384949355158401E-3</v>
      </c>
      <c r="H39" s="2">
        <f t="shared" si="15"/>
        <v>20950208.33888451</v>
      </c>
      <c r="I39" s="2"/>
      <c r="J39" s="2">
        <f t="shared" si="16"/>
        <v>12860000</v>
      </c>
      <c r="K39" s="2"/>
    </row>
    <row r="40" spans="1:14" ht="18" customHeight="1" x14ac:dyDescent="0.15">
      <c r="A40" s="4" t="s">
        <v>272</v>
      </c>
      <c r="B40" s="2">
        <v>470000</v>
      </c>
      <c r="C40" s="2">
        <v>1725182375</v>
      </c>
      <c r="D40" s="2">
        <v>1062072667</v>
      </c>
      <c r="E40" s="2">
        <f t="shared" si="14"/>
        <v>663109708</v>
      </c>
      <c r="F40" s="2">
        <v>30000000</v>
      </c>
      <c r="G40" s="20">
        <f t="shared" si="13"/>
        <v>1.5666666666666666E-2</v>
      </c>
      <c r="H40" s="2">
        <f t="shared" si="15"/>
        <v>10388718.758666666</v>
      </c>
      <c r="I40" s="2"/>
      <c r="J40" s="2">
        <f t="shared" si="16"/>
        <v>470000</v>
      </c>
      <c r="K40" s="2"/>
    </row>
    <row r="41" spans="1:14" ht="18" customHeight="1" x14ac:dyDescent="0.15">
      <c r="A41" s="4" t="s">
        <v>273</v>
      </c>
      <c r="B41" s="2">
        <v>1050000</v>
      </c>
      <c r="C41" s="2">
        <v>1491111814</v>
      </c>
      <c r="D41" s="2">
        <v>1092260385</v>
      </c>
      <c r="E41" s="2">
        <f t="shared" si="14"/>
        <v>398851429</v>
      </c>
      <c r="F41" s="2">
        <v>187460000</v>
      </c>
      <c r="G41" s="20">
        <f t="shared" si="13"/>
        <v>5.6011949215832709E-3</v>
      </c>
      <c r="H41" s="2">
        <f t="shared" si="15"/>
        <v>2234044.5985810305</v>
      </c>
      <c r="I41" s="2"/>
      <c r="J41" s="2">
        <f t="shared" si="16"/>
        <v>1050000</v>
      </c>
      <c r="K41" s="2"/>
    </row>
    <row r="42" spans="1:14" ht="18" customHeight="1" x14ac:dyDescent="0.15">
      <c r="A42" s="4" t="s">
        <v>274</v>
      </c>
      <c r="B42" s="2">
        <v>5700000</v>
      </c>
      <c r="C42" s="2">
        <v>24834865000000</v>
      </c>
      <c r="D42" s="2">
        <v>24466761000000</v>
      </c>
      <c r="E42" s="2">
        <f t="shared" si="14"/>
        <v>368104000000</v>
      </c>
      <c r="F42" s="2">
        <v>16602000000</v>
      </c>
      <c r="G42" s="20">
        <f t="shared" si="13"/>
        <v>3.4333212865919767E-4</v>
      </c>
      <c r="H42" s="2">
        <f t="shared" si="15"/>
        <v>126381929.88796531</v>
      </c>
      <c r="I42" s="2"/>
      <c r="J42" s="2">
        <f t="shared" si="16"/>
        <v>5700000</v>
      </c>
      <c r="K42" s="2"/>
    </row>
    <row r="43" spans="1:14" ht="18" customHeight="1" thickBot="1" x14ac:dyDescent="0.2">
      <c r="A43" s="4" t="s">
        <v>275</v>
      </c>
      <c r="B43" s="2">
        <v>500000</v>
      </c>
      <c r="C43" s="2">
        <v>525217530</v>
      </c>
      <c r="D43" s="2">
        <v>365912359</v>
      </c>
      <c r="E43" s="2">
        <f t="shared" si="14"/>
        <v>159305171</v>
      </c>
      <c r="F43" s="2">
        <v>127250000</v>
      </c>
      <c r="G43" s="20">
        <f t="shared" si="13"/>
        <v>3.929273084479371E-3</v>
      </c>
      <c r="H43" s="2">
        <f t="shared" si="15"/>
        <v>625953.52062868362</v>
      </c>
      <c r="I43" s="2">
        <f>500000-211929</f>
        <v>288071</v>
      </c>
      <c r="J43" s="2">
        <f t="shared" si="16"/>
        <v>211929</v>
      </c>
      <c r="K43" s="2"/>
    </row>
    <row r="44" spans="1:14" ht="18" customHeight="1" thickBot="1" x14ac:dyDescent="0.2">
      <c r="A44" s="4" t="s">
        <v>224</v>
      </c>
      <c r="B44" s="2"/>
      <c r="C44" s="2"/>
      <c r="D44" s="2"/>
      <c r="E44" s="2"/>
      <c r="F44" s="2"/>
      <c r="G44" s="20"/>
      <c r="H44" s="2"/>
      <c r="I44" s="2"/>
      <c r="J44" s="2">
        <v>3581284</v>
      </c>
      <c r="K44" s="2"/>
      <c r="L44" s="7" t="s">
        <v>223</v>
      </c>
      <c r="M44" s="74">
        <f>+J44</f>
        <v>3581284</v>
      </c>
    </row>
    <row r="45" spans="1:14" ht="18" customHeight="1" x14ac:dyDescent="0.15">
      <c r="A45" s="6" t="s">
        <v>9</v>
      </c>
      <c r="B45" s="2">
        <f>SUM(B25:B44)</f>
        <v>645742000</v>
      </c>
      <c r="C45" s="2">
        <f>SUM(C25:C44)</f>
        <v>25908646884265</v>
      </c>
      <c r="D45" s="2">
        <f>SUM(D25:D44)</f>
        <v>25446129228883</v>
      </c>
      <c r="E45" s="2">
        <f>SUM(E25:E44)</f>
        <v>462517655382</v>
      </c>
      <c r="F45" s="2">
        <f>SUM(F25:F44)</f>
        <v>37874017414</v>
      </c>
      <c r="G45" s="2"/>
      <c r="H45" s="2">
        <f>SUM(H25:H44)</f>
        <v>10152445020.139849</v>
      </c>
      <c r="I45" s="2">
        <f>SUM(I25:I44)</f>
        <v>288071</v>
      </c>
      <c r="J45" s="2">
        <f>SUM(J25:J44)</f>
        <v>649035213</v>
      </c>
      <c r="K45" s="2">
        <f>SUM(K25:K44)</f>
        <v>0</v>
      </c>
      <c r="L45" s="7" t="s">
        <v>218</v>
      </c>
      <c r="M45" s="7">
        <f>+四表!B44</f>
        <v>4142859925</v>
      </c>
      <c r="N45" s="7">
        <f>M22+M44-M45</f>
        <v>0</v>
      </c>
    </row>
  </sheetData>
  <phoneticPr fontId="3"/>
  <pageMargins left="0.39370078740157483" right="0.39370078740157483" top="0.6692913385826772" bottom="0.39370078740157483" header="0.19685039370078741" footer="0.19685039370078741"/>
  <pageSetup paperSize="9" scale="67" orientation="landscape" r:id="rId1"/>
  <rowBreaks count="1" manualBreakCount="1">
    <brk id="44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CC"/>
    <pageSetUpPr fitToPage="1"/>
  </sheetPr>
  <dimension ref="A1:H35"/>
  <sheetViews>
    <sheetView view="pageBreakPreview" zoomScale="80" zoomScaleNormal="100" zoomScaleSheetLayoutView="80" workbookViewId="0">
      <selection activeCell="F7" sqref="F7:F32"/>
    </sheetView>
  </sheetViews>
  <sheetFormatPr defaultColWidth="8.88671875" defaultRowHeight="10.8" x14ac:dyDescent="0.15"/>
  <cols>
    <col min="1" max="1" width="32" style="7" bestFit="1" customWidth="1"/>
    <col min="2" max="7" width="19.88671875" style="7" customWidth="1"/>
    <col min="8" max="8" width="11.33203125" style="7" bestFit="1" customWidth="1"/>
    <col min="9" max="16384" width="8.88671875" style="7"/>
  </cols>
  <sheetData>
    <row r="1" spans="1:7" ht="14.4" x14ac:dyDescent="0.2">
      <c r="A1" s="43" t="s">
        <v>131</v>
      </c>
      <c r="G1" s="9" t="str">
        <f>"自治体名："&amp;基礎情報!C2</f>
        <v>自治体名：笠間市　一般会計等</v>
      </c>
    </row>
    <row r="2" spans="1:7" ht="13.2" x14ac:dyDescent="0.2">
      <c r="A2" s="8"/>
      <c r="G2" s="9" t="str">
        <f>"年度：令和"&amp;基礎情報!C3&amp;"年度"</f>
        <v>年度：令和3年度</v>
      </c>
    </row>
    <row r="3" spans="1:7" ht="13.2" x14ac:dyDescent="0.2">
      <c r="A3" s="8"/>
      <c r="G3" s="52"/>
    </row>
    <row r="4" spans="1:7" ht="13.2" x14ac:dyDescent="0.2">
      <c r="G4" s="9" t="s">
        <v>94</v>
      </c>
    </row>
    <row r="5" spans="1:7" ht="22.5" customHeight="1" x14ac:dyDescent="0.15">
      <c r="A5" s="3" t="s">
        <v>29</v>
      </c>
      <c r="B5" s="3" t="s">
        <v>28</v>
      </c>
      <c r="C5" s="3" t="s">
        <v>27</v>
      </c>
      <c r="D5" s="3" t="s">
        <v>26</v>
      </c>
      <c r="E5" s="3" t="s">
        <v>25</v>
      </c>
      <c r="F5" s="1" t="s">
        <v>24</v>
      </c>
      <c r="G5" s="1" t="s">
        <v>8</v>
      </c>
    </row>
    <row r="6" spans="1:7" ht="18" customHeight="1" x14ac:dyDescent="0.15">
      <c r="A6" s="4" t="s">
        <v>278</v>
      </c>
      <c r="B6" s="2">
        <v>7432622807</v>
      </c>
      <c r="C6" s="2"/>
      <c r="D6" s="2"/>
      <c r="E6" s="2"/>
      <c r="F6" s="2">
        <f>SUM(B6:E6)</f>
        <v>7432622807</v>
      </c>
      <c r="G6" s="2">
        <v>6681365000</v>
      </c>
    </row>
    <row r="7" spans="1:7" ht="18" customHeight="1" x14ac:dyDescent="0.15">
      <c r="A7" s="4" t="s">
        <v>279</v>
      </c>
      <c r="B7" s="2">
        <f>1622256908-C7</f>
        <v>1621656908</v>
      </c>
      <c r="C7" s="2">
        <v>600000</v>
      </c>
      <c r="D7" s="2"/>
      <c r="E7" s="2"/>
      <c r="F7" s="2">
        <f t="shared" ref="F7:F32" si="0">SUM(B7:E7)</f>
        <v>1622256908</v>
      </c>
      <c r="G7" s="2">
        <v>1622257000</v>
      </c>
    </row>
    <row r="8" spans="1:7" ht="18" customHeight="1" x14ac:dyDescent="0.15">
      <c r="A8" s="4" t="s">
        <v>280</v>
      </c>
      <c r="B8" s="2">
        <v>0</v>
      </c>
      <c r="C8" s="2"/>
      <c r="D8" s="2"/>
      <c r="E8" s="2"/>
      <c r="F8" s="2">
        <f t="shared" si="0"/>
        <v>0</v>
      </c>
      <c r="G8" s="2">
        <v>0</v>
      </c>
    </row>
    <row r="9" spans="1:7" ht="18" customHeight="1" x14ac:dyDescent="0.15">
      <c r="A9" s="4" t="s">
        <v>281</v>
      </c>
      <c r="B9" s="2">
        <v>10823237</v>
      </c>
      <c r="C9" s="2"/>
      <c r="D9" s="2"/>
      <c r="E9" s="2"/>
      <c r="F9" s="2">
        <f t="shared" si="0"/>
        <v>10823237</v>
      </c>
      <c r="G9" s="2">
        <v>10823000</v>
      </c>
    </row>
    <row r="10" spans="1:7" ht="18" customHeight="1" x14ac:dyDescent="0.15">
      <c r="A10" s="4" t="s">
        <v>282</v>
      </c>
      <c r="B10" s="2">
        <v>127375754</v>
      </c>
      <c r="C10" s="2"/>
      <c r="D10" s="2"/>
      <c r="E10" s="2"/>
      <c r="F10" s="2">
        <f t="shared" si="0"/>
        <v>127375754</v>
      </c>
      <c r="G10" s="2">
        <v>127376000</v>
      </c>
    </row>
    <row r="11" spans="1:7" ht="18" customHeight="1" x14ac:dyDescent="0.15">
      <c r="A11" s="4" t="s">
        <v>283</v>
      </c>
      <c r="B11" s="2">
        <v>10845396</v>
      </c>
      <c r="C11" s="2"/>
      <c r="D11" s="2"/>
      <c r="E11" s="2"/>
      <c r="F11" s="2">
        <f t="shared" si="0"/>
        <v>10845396</v>
      </c>
      <c r="G11" s="2">
        <v>10845000</v>
      </c>
    </row>
    <row r="12" spans="1:7" ht="18" customHeight="1" x14ac:dyDescent="0.15">
      <c r="A12" s="4" t="s">
        <v>284</v>
      </c>
      <c r="B12" s="2">
        <v>692730353</v>
      </c>
      <c r="C12" s="2"/>
      <c r="D12" s="2"/>
      <c r="E12" s="2"/>
      <c r="F12" s="2">
        <f t="shared" si="0"/>
        <v>692730353</v>
      </c>
      <c r="G12" s="2">
        <v>692730000</v>
      </c>
    </row>
    <row r="13" spans="1:7" ht="18" customHeight="1" x14ac:dyDescent="0.15">
      <c r="A13" s="4" t="s">
        <v>285</v>
      </c>
      <c r="B13" s="2">
        <v>60789190</v>
      </c>
      <c r="C13" s="2"/>
      <c r="D13" s="2"/>
      <c r="E13" s="2"/>
      <c r="F13" s="2">
        <f t="shared" si="0"/>
        <v>60789190</v>
      </c>
      <c r="G13" s="2">
        <v>71508000</v>
      </c>
    </row>
    <row r="14" spans="1:7" ht="18" customHeight="1" x14ac:dyDescent="0.15">
      <c r="A14" s="4" t="s">
        <v>286</v>
      </c>
      <c r="B14" s="2">
        <v>34679151</v>
      </c>
      <c r="C14" s="2"/>
      <c r="D14" s="2"/>
      <c r="E14" s="2"/>
      <c r="F14" s="2">
        <f t="shared" si="0"/>
        <v>34679151</v>
      </c>
      <c r="G14" s="2">
        <v>34679000</v>
      </c>
    </row>
    <row r="15" spans="1:7" ht="18" customHeight="1" x14ac:dyDescent="0.15">
      <c r="A15" s="4" t="s">
        <v>287</v>
      </c>
      <c r="B15" s="2">
        <v>87469820</v>
      </c>
      <c r="C15" s="2"/>
      <c r="D15" s="2"/>
      <c r="E15" s="2"/>
      <c r="F15" s="2">
        <f t="shared" si="0"/>
        <v>87469820</v>
      </c>
      <c r="G15" s="2">
        <v>87446000</v>
      </c>
    </row>
    <row r="16" spans="1:7" ht="18" customHeight="1" x14ac:dyDescent="0.15">
      <c r="A16" s="4" t="s">
        <v>288</v>
      </c>
      <c r="B16" s="2">
        <v>578055455</v>
      </c>
      <c r="C16" s="2"/>
      <c r="D16" s="2"/>
      <c r="E16" s="2"/>
      <c r="F16" s="2">
        <f t="shared" si="0"/>
        <v>578055455</v>
      </c>
      <c r="G16" s="2">
        <v>477993000</v>
      </c>
    </row>
    <row r="17" spans="1:7" ht="18" customHeight="1" x14ac:dyDescent="0.15">
      <c r="A17" s="4" t="s">
        <v>289</v>
      </c>
      <c r="B17" s="2">
        <v>22638221</v>
      </c>
      <c r="C17" s="2"/>
      <c r="D17" s="2"/>
      <c r="E17" s="2"/>
      <c r="F17" s="2">
        <f t="shared" si="0"/>
        <v>22638221</v>
      </c>
      <c r="G17" s="2">
        <v>22438000</v>
      </c>
    </row>
    <row r="18" spans="1:7" ht="18" customHeight="1" x14ac:dyDescent="0.15">
      <c r="A18" s="4" t="s">
        <v>290</v>
      </c>
      <c r="B18" s="2">
        <v>0</v>
      </c>
      <c r="C18" s="2"/>
      <c r="D18" s="2"/>
      <c r="E18" s="2"/>
      <c r="F18" s="2">
        <f t="shared" si="0"/>
        <v>0</v>
      </c>
      <c r="G18" s="2">
        <v>0</v>
      </c>
    </row>
    <row r="19" spans="1:7" ht="18" customHeight="1" x14ac:dyDescent="0.15">
      <c r="A19" s="4" t="s">
        <v>291</v>
      </c>
      <c r="B19" s="2">
        <v>15124261</v>
      </c>
      <c r="C19" s="2"/>
      <c r="D19" s="2"/>
      <c r="E19" s="2"/>
      <c r="F19" s="2">
        <f t="shared" si="0"/>
        <v>15124261</v>
      </c>
      <c r="G19" s="2">
        <v>15124000</v>
      </c>
    </row>
    <row r="20" spans="1:7" ht="18" customHeight="1" x14ac:dyDescent="0.15">
      <c r="A20" s="4" t="s">
        <v>292</v>
      </c>
      <c r="B20" s="2">
        <v>72404143</v>
      </c>
      <c r="C20" s="2"/>
      <c r="D20" s="2"/>
      <c r="E20" s="2"/>
      <c r="F20" s="2">
        <f t="shared" si="0"/>
        <v>72404143</v>
      </c>
      <c r="G20" s="2">
        <v>73132000</v>
      </c>
    </row>
    <row r="21" spans="1:7" ht="18" customHeight="1" x14ac:dyDescent="0.15">
      <c r="A21" s="4" t="s">
        <v>293</v>
      </c>
      <c r="B21" s="2">
        <v>115611001</v>
      </c>
      <c r="C21" s="2"/>
      <c r="D21" s="2"/>
      <c r="E21" s="2"/>
      <c r="F21" s="2">
        <f t="shared" si="0"/>
        <v>115611001</v>
      </c>
      <c r="G21" s="2">
        <v>110757000</v>
      </c>
    </row>
    <row r="22" spans="1:7" ht="18" customHeight="1" x14ac:dyDescent="0.15">
      <c r="A22" s="4" t="s">
        <v>294</v>
      </c>
      <c r="B22" s="2">
        <v>1202465980</v>
      </c>
      <c r="C22" s="2"/>
      <c r="D22" s="2"/>
      <c r="E22" s="2"/>
      <c r="F22" s="2">
        <f t="shared" si="0"/>
        <v>1202465980</v>
      </c>
      <c r="G22" s="2">
        <v>1214067000</v>
      </c>
    </row>
    <row r="23" spans="1:7" ht="18" customHeight="1" x14ac:dyDescent="0.15">
      <c r="A23" s="4" t="s">
        <v>295</v>
      </c>
      <c r="B23" s="2">
        <v>0</v>
      </c>
      <c r="C23" s="2"/>
      <c r="D23" s="2"/>
      <c r="E23" s="2"/>
      <c r="F23" s="2">
        <f t="shared" si="0"/>
        <v>0</v>
      </c>
      <c r="G23" s="2">
        <v>0</v>
      </c>
    </row>
    <row r="24" spans="1:7" ht="18" customHeight="1" x14ac:dyDescent="0.15">
      <c r="A24" s="4" t="s">
        <v>296</v>
      </c>
      <c r="B24" s="2">
        <v>157284273</v>
      </c>
      <c r="C24" s="2"/>
      <c r="D24" s="2"/>
      <c r="E24" s="2"/>
      <c r="F24" s="2">
        <f t="shared" si="0"/>
        <v>157284273</v>
      </c>
      <c r="G24" s="2">
        <v>157284000</v>
      </c>
    </row>
    <row r="25" spans="1:7" ht="18" customHeight="1" x14ac:dyDescent="0.15">
      <c r="A25" s="4" t="s">
        <v>297</v>
      </c>
      <c r="B25" s="2">
        <v>200000000</v>
      </c>
      <c r="C25" s="2"/>
      <c r="D25" s="2"/>
      <c r="E25" s="2"/>
      <c r="F25" s="2">
        <f t="shared" si="0"/>
        <v>200000000</v>
      </c>
      <c r="G25" s="2">
        <v>200000000</v>
      </c>
    </row>
    <row r="26" spans="1:7" ht="18" customHeight="1" x14ac:dyDescent="0.15">
      <c r="A26" s="4" t="s">
        <v>298</v>
      </c>
      <c r="B26" s="2">
        <v>1484500947</v>
      </c>
      <c r="C26" s="2"/>
      <c r="D26" s="2"/>
      <c r="E26" s="2"/>
      <c r="F26" s="2">
        <f t="shared" si="0"/>
        <v>1484500947</v>
      </c>
      <c r="G26" s="2">
        <v>1484501000</v>
      </c>
    </row>
    <row r="27" spans="1:7" ht="18" customHeight="1" x14ac:dyDescent="0.15">
      <c r="A27" s="4" t="s">
        <v>299</v>
      </c>
      <c r="B27" s="2">
        <v>1924164484</v>
      </c>
      <c r="C27" s="2"/>
      <c r="D27" s="2"/>
      <c r="E27" s="2"/>
      <c r="F27" s="2">
        <f t="shared" si="0"/>
        <v>1924164484</v>
      </c>
      <c r="G27" s="2">
        <v>1924109000</v>
      </c>
    </row>
    <row r="28" spans="1:7" ht="18" customHeight="1" x14ac:dyDescent="0.15">
      <c r="A28" s="4" t="s">
        <v>300</v>
      </c>
      <c r="B28" s="2">
        <v>123669642</v>
      </c>
      <c r="C28" s="2"/>
      <c r="D28" s="2"/>
      <c r="E28" s="2"/>
      <c r="F28" s="2">
        <f t="shared" si="0"/>
        <v>123669642</v>
      </c>
      <c r="G28" s="2">
        <v>124833000</v>
      </c>
    </row>
    <row r="29" spans="1:7" ht="18" customHeight="1" x14ac:dyDescent="0.15">
      <c r="A29" s="4" t="s">
        <v>301</v>
      </c>
      <c r="B29" s="2">
        <v>38319563</v>
      </c>
      <c r="C29" s="2"/>
      <c r="D29" s="2"/>
      <c r="E29" s="2"/>
      <c r="F29" s="2">
        <f t="shared" si="0"/>
        <v>38319563</v>
      </c>
      <c r="G29" s="2">
        <v>28702000</v>
      </c>
    </row>
    <row r="30" spans="1:7" ht="18" customHeight="1" x14ac:dyDescent="0.15">
      <c r="A30" s="4" t="s">
        <v>303</v>
      </c>
      <c r="B30" s="2">
        <v>45999812</v>
      </c>
      <c r="C30" s="2"/>
      <c r="D30" s="2"/>
      <c r="E30" s="2"/>
      <c r="F30" s="2">
        <f t="shared" si="0"/>
        <v>45999812</v>
      </c>
      <c r="G30" s="2">
        <v>45111000</v>
      </c>
    </row>
    <row r="31" spans="1:7" ht="18" customHeight="1" x14ac:dyDescent="0.15">
      <c r="A31" s="4" t="s">
        <v>304</v>
      </c>
      <c r="B31" s="2">
        <v>0</v>
      </c>
      <c r="C31" s="2"/>
      <c r="D31" s="2"/>
      <c r="E31" s="2"/>
      <c r="F31" s="2">
        <f t="shared" si="0"/>
        <v>0</v>
      </c>
      <c r="G31" s="2"/>
    </row>
    <row r="32" spans="1:7" ht="18" customHeight="1" x14ac:dyDescent="0.15">
      <c r="A32" s="4" t="s">
        <v>345</v>
      </c>
      <c r="B32" s="2">
        <v>290063117</v>
      </c>
      <c r="C32" s="2"/>
      <c r="D32" s="2"/>
      <c r="E32" s="2"/>
      <c r="F32" s="2">
        <f t="shared" si="0"/>
        <v>290063117</v>
      </c>
      <c r="G32" s="2">
        <v>250321000</v>
      </c>
    </row>
    <row r="33" spans="1:8" ht="18" customHeight="1" x14ac:dyDescent="0.15">
      <c r="A33" s="6" t="s">
        <v>9</v>
      </c>
      <c r="B33" s="2">
        <f t="shared" ref="B33:G33" si="1">SUM(B6:B32)</f>
        <v>16349293515</v>
      </c>
      <c r="C33" s="2">
        <f t="shared" si="1"/>
        <v>600000</v>
      </c>
      <c r="D33" s="2">
        <f t="shared" si="1"/>
        <v>0</v>
      </c>
      <c r="E33" s="2">
        <f t="shared" si="1"/>
        <v>0</v>
      </c>
      <c r="F33" s="2">
        <f t="shared" si="1"/>
        <v>16349893515</v>
      </c>
      <c r="G33" s="2">
        <f t="shared" si="1"/>
        <v>15467401000</v>
      </c>
      <c r="H33" s="7">
        <f>+F33-四表!B48-四表!B57</f>
        <v>0</v>
      </c>
    </row>
    <row r="34" spans="1:8" ht="18" customHeight="1" x14ac:dyDescent="0.15"/>
    <row r="35" spans="1:8" ht="18" customHeight="1" x14ac:dyDescent="0.15"/>
  </sheetData>
  <phoneticPr fontId="3"/>
  <pageMargins left="0.39370078740157483" right="0.39370078740157483" top="0.6692913385826772" bottom="0.39370078740157483" header="0.19685039370078741" footer="0.19685039370078741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CC"/>
  </sheetPr>
  <dimension ref="A1:I13"/>
  <sheetViews>
    <sheetView view="pageBreakPreview" zoomScaleNormal="100" zoomScaleSheetLayoutView="100" workbookViewId="0">
      <selection activeCell="C11" sqref="C11:E12"/>
    </sheetView>
  </sheetViews>
  <sheetFormatPr defaultColWidth="8.88671875" defaultRowHeight="10.8" x14ac:dyDescent="0.15"/>
  <cols>
    <col min="1" max="1" width="30.88671875" style="7" customWidth="1"/>
    <col min="2" max="6" width="19.88671875" style="7" customWidth="1"/>
    <col min="7" max="8" width="8.88671875" style="7"/>
    <col min="9" max="9" width="9.44140625" style="7" bestFit="1" customWidth="1"/>
    <col min="10" max="16384" width="8.88671875" style="7"/>
  </cols>
  <sheetData>
    <row r="1" spans="1:9" ht="14.4" x14ac:dyDescent="0.2">
      <c r="A1" s="43" t="s">
        <v>132</v>
      </c>
      <c r="F1" s="9" t="str">
        <f>"自治体名："&amp;基礎情報!C2</f>
        <v>自治体名：笠間市　一般会計等</v>
      </c>
    </row>
    <row r="2" spans="1:9" ht="13.2" x14ac:dyDescent="0.2">
      <c r="A2" s="8"/>
      <c r="F2" s="9" t="str">
        <f>"年度：令和"&amp;基礎情報!C3&amp;"年度"</f>
        <v>年度：令和3年度</v>
      </c>
    </row>
    <row r="3" spans="1:9" ht="13.2" x14ac:dyDescent="0.2">
      <c r="A3" s="8"/>
    </row>
    <row r="4" spans="1:9" ht="13.2" x14ac:dyDescent="0.2">
      <c r="F4" s="9" t="s">
        <v>94</v>
      </c>
    </row>
    <row r="5" spans="1:9" ht="22.5" customHeight="1" x14ac:dyDescent="0.15">
      <c r="A5" s="140" t="s">
        <v>35</v>
      </c>
      <c r="B5" s="140" t="s">
        <v>34</v>
      </c>
      <c r="C5" s="140"/>
      <c r="D5" s="140" t="s">
        <v>33</v>
      </c>
      <c r="E5" s="140"/>
      <c r="F5" s="141" t="s">
        <v>32</v>
      </c>
    </row>
    <row r="6" spans="1:9" ht="22.5" customHeight="1" x14ac:dyDescent="0.15">
      <c r="A6" s="140"/>
      <c r="B6" s="3" t="s">
        <v>31</v>
      </c>
      <c r="C6" s="1" t="s">
        <v>30</v>
      </c>
      <c r="D6" s="3" t="s">
        <v>31</v>
      </c>
      <c r="E6" s="1" t="s">
        <v>30</v>
      </c>
      <c r="F6" s="140"/>
    </row>
    <row r="7" spans="1:9" ht="18" customHeight="1" x14ac:dyDescent="0.15">
      <c r="A7" s="4" t="s">
        <v>305</v>
      </c>
      <c r="B7" s="2">
        <v>0</v>
      </c>
      <c r="C7" s="2">
        <v>0</v>
      </c>
      <c r="D7" s="2"/>
      <c r="E7" s="2">
        <v>0</v>
      </c>
      <c r="F7" s="2">
        <f>B7+D7</f>
        <v>0</v>
      </c>
    </row>
    <row r="8" spans="1:9" ht="18" customHeight="1" x14ac:dyDescent="0.15">
      <c r="A8" s="4" t="s">
        <v>306</v>
      </c>
      <c r="B8" s="2">
        <v>0</v>
      </c>
      <c r="C8" s="2">
        <v>0</v>
      </c>
      <c r="D8" s="2"/>
      <c r="E8" s="2">
        <v>0</v>
      </c>
      <c r="F8" s="2">
        <f t="shared" ref="F8:F11" si="0">B8+D8</f>
        <v>0</v>
      </c>
    </row>
    <row r="9" spans="1:9" ht="18" customHeight="1" x14ac:dyDescent="0.15">
      <c r="A9" s="4" t="s">
        <v>307</v>
      </c>
      <c r="B9" s="2">
        <f>1170000-D9</f>
        <v>870000</v>
      </c>
      <c r="C9" s="2">
        <v>0</v>
      </c>
      <c r="D9" s="2">
        <v>300000</v>
      </c>
      <c r="E9" s="2">
        <v>0</v>
      </c>
      <c r="F9" s="2">
        <f t="shared" si="0"/>
        <v>1170000</v>
      </c>
    </row>
    <row r="10" spans="1:9" ht="18" customHeight="1" x14ac:dyDescent="0.15">
      <c r="A10" s="4" t="s">
        <v>308</v>
      </c>
      <c r="B10" s="2">
        <v>0</v>
      </c>
      <c r="C10" s="2">
        <v>0</v>
      </c>
      <c r="D10" s="2"/>
      <c r="E10" s="2">
        <v>0</v>
      </c>
      <c r="F10" s="2">
        <f t="shared" si="0"/>
        <v>0</v>
      </c>
    </row>
    <row r="11" spans="1:9" ht="18" customHeight="1" x14ac:dyDescent="0.15">
      <c r="A11" s="4" t="s">
        <v>309</v>
      </c>
      <c r="B11" s="2">
        <v>0</v>
      </c>
      <c r="C11" s="2">
        <v>0</v>
      </c>
      <c r="D11" s="2"/>
      <c r="E11" s="2">
        <v>0</v>
      </c>
      <c r="F11" s="2">
        <f t="shared" si="0"/>
        <v>0</v>
      </c>
    </row>
    <row r="12" spans="1:9" ht="18" customHeight="1" x14ac:dyDescent="0.15">
      <c r="A12" s="4" t="s">
        <v>346</v>
      </c>
      <c r="B12" s="2">
        <v>3478250</v>
      </c>
      <c r="C12" s="2">
        <v>0</v>
      </c>
      <c r="D12" s="2"/>
      <c r="E12" s="2">
        <v>0</v>
      </c>
      <c r="F12" s="2">
        <f t="shared" ref="F12" si="1">B12+D12</f>
        <v>3478250</v>
      </c>
      <c r="G12" s="7" t="s">
        <v>216</v>
      </c>
      <c r="H12" s="7">
        <f>+四表!B47</f>
        <v>4348250</v>
      </c>
      <c r="I12" s="7">
        <f>+B13-H12</f>
        <v>0</v>
      </c>
    </row>
    <row r="13" spans="1:9" ht="18" customHeight="1" x14ac:dyDescent="0.15">
      <c r="A13" s="6" t="s">
        <v>9</v>
      </c>
      <c r="B13" s="2">
        <f>SUM(B7:B12)</f>
        <v>4348250</v>
      </c>
      <c r="C13" s="2">
        <f>SUM(C7:C12)</f>
        <v>0</v>
      </c>
      <c r="D13" s="2">
        <f>SUM(D7:D12)</f>
        <v>300000</v>
      </c>
      <c r="E13" s="2">
        <f>SUM(E7:E12)</f>
        <v>0</v>
      </c>
      <c r="F13" s="2">
        <f>SUM(F7:F12)</f>
        <v>4648250</v>
      </c>
      <c r="G13" s="7" t="s">
        <v>217</v>
      </c>
      <c r="H13" s="7">
        <f>+四表!B56</f>
        <v>300000</v>
      </c>
      <c r="I13" s="7">
        <f>+D13-H13</f>
        <v>0</v>
      </c>
    </row>
  </sheetData>
  <mergeCells count="4">
    <mergeCell ref="A5:A6"/>
    <mergeCell ref="B5:C5"/>
    <mergeCell ref="D5:E5"/>
    <mergeCell ref="F5:F6"/>
  </mergeCells>
  <phoneticPr fontId="3"/>
  <pageMargins left="0.78740157480314965" right="0.2" top="0.6692913385826772" bottom="0.39370078740157483" header="0.19685039370078741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CC"/>
  </sheetPr>
  <dimension ref="A1:F26"/>
  <sheetViews>
    <sheetView view="pageBreakPreview" zoomScaleNormal="100" zoomScaleSheetLayoutView="100" workbookViewId="0">
      <selection activeCell="A12" sqref="A12:A23"/>
    </sheetView>
  </sheetViews>
  <sheetFormatPr defaultColWidth="8.88671875" defaultRowHeight="10.8" x14ac:dyDescent="0.15"/>
  <cols>
    <col min="1" max="1" width="36.77734375" style="7" bestFit="1" customWidth="1"/>
    <col min="2" max="3" width="19.88671875" style="7" customWidth="1"/>
    <col min="4" max="4" width="8.88671875" style="7"/>
    <col min="5" max="5" width="9.33203125" style="7" bestFit="1" customWidth="1"/>
    <col min="6" max="6" width="9.44140625" style="7" bestFit="1" customWidth="1"/>
    <col min="7" max="16384" width="8.88671875" style="7"/>
  </cols>
  <sheetData>
    <row r="1" spans="1:3" ht="14.4" x14ac:dyDescent="0.2">
      <c r="A1" s="43" t="s">
        <v>133</v>
      </c>
      <c r="C1" s="9" t="str">
        <f>"自治体名："&amp;基礎情報!C2</f>
        <v>自治体名：笠間市　一般会計等</v>
      </c>
    </row>
    <row r="2" spans="1:3" ht="13.2" x14ac:dyDescent="0.2">
      <c r="A2" s="8"/>
      <c r="C2" s="9" t="str">
        <f>"年度：令和"&amp;基礎情報!C3&amp;"年度"</f>
        <v>年度：令和3年度</v>
      </c>
    </row>
    <row r="3" spans="1:3" ht="13.2" x14ac:dyDescent="0.2">
      <c r="A3" s="8"/>
      <c r="C3" s="9"/>
    </row>
    <row r="4" spans="1:3" ht="13.2" x14ac:dyDescent="0.2">
      <c r="C4" s="9" t="s">
        <v>94</v>
      </c>
    </row>
    <row r="5" spans="1:3" ht="22.5" customHeight="1" x14ac:dyDescent="0.15">
      <c r="A5" s="3" t="s">
        <v>35</v>
      </c>
      <c r="B5" s="3" t="s">
        <v>31</v>
      </c>
      <c r="C5" s="3" t="s">
        <v>39</v>
      </c>
    </row>
    <row r="6" spans="1:3" ht="18" customHeight="1" x14ac:dyDescent="0.15">
      <c r="A6" s="4" t="s">
        <v>38</v>
      </c>
      <c r="B6" s="2"/>
      <c r="C6" s="2"/>
    </row>
    <row r="7" spans="1:3" ht="18" customHeight="1" x14ac:dyDescent="0.15">
      <c r="A7" s="4" t="s">
        <v>322</v>
      </c>
      <c r="B7" s="2">
        <v>42197613</v>
      </c>
      <c r="C7" s="2">
        <v>0</v>
      </c>
    </row>
    <row r="8" spans="1:3" ht="18" customHeight="1" x14ac:dyDescent="0.15">
      <c r="A8" s="4" t="s">
        <v>323</v>
      </c>
      <c r="B8" s="2">
        <v>3115000</v>
      </c>
      <c r="C8" s="2">
        <v>87843</v>
      </c>
    </row>
    <row r="9" spans="1:3" ht="18" customHeight="1" x14ac:dyDescent="0.15">
      <c r="A9" s="4"/>
      <c r="B9" s="2"/>
      <c r="C9" s="2"/>
    </row>
    <row r="10" spans="1:3" ht="18" customHeight="1" thickBot="1" x14ac:dyDescent="0.2">
      <c r="A10" s="11" t="s">
        <v>36</v>
      </c>
      <c r="B10" s="10">
        <f>SUM(B6:B9)</f>
        <v>45312613</v>
      </c>
      <c r="C10" s="10">
        <f>SUM(C6:C9)</f>
        <v>87843</v>
      </c>
    </row>
    <row r="11" spans="1:3" ht="18" customHeight="1" thickTop="1" x14ac:dyDescent="0.15">
      <c r="A11" s="4" t="s">
        <v>37</v>
      </c>
      <c r="B11" s="2"/>
      <c r="C11" s="2"/>
    </row>
    <row r="12" spans="1:3" ht="18" customHeight="1" x14ac:dyDescent="0.15">
      <c r="A12" s="4" t="s">
        <v>310</v>
      </c>
      <c r="B12" s="2">
        <v>75293337</v>
      </c>
      <c r="C12" s="2">
        <v>7521804</v>
      </c>
    </row>
    <row r="13" spans="1:3" ht="18" customHeight="1" x14ac:dyDescent="0.15">
      <c r="A13" s="4" t="s">
        <v>311</v>
      </c>
      <c r="B13" s="2">
        <v>3160351</v>
      </c>
      <c r="C13" s="2">
        <v>360912</v>
      </c>
    </row>
    <row r="14" spans="1:3" ht="18" customHeight="1" x14ac:dyDescent="0.15">
      <c r="A14" s="4" t="s">
        <v>312</v>
      </c>
      <c r="B14" s="2">
        <v>193404550</v>
      </c>
      <c r="C14" s="2">
        <v>17657835</v>
      </c>
    </row>
    <row r="15" spans="1:3" ht="18" customHeight="1" x14ac:dyDescent="0.15">
      <c r="A15" s="4" t="s">
        <v>313</v>
      </c>
      <c r="B15" s="2">
        <v>11843602</v>
      </c>
      <c r="C15" s="2">
        <v>1203310</v>
      </c>
    </row>
    <row r="16" spans="1:3" ht="18" customHeight="1" x14ac:dyDescent="0.15">
      <c r="A16" s="4" t="s">
        <v>315</v>
      </c>
      <c r="B16" s="2">
        <v>148110</v>
      </c>
      <c r="C16" s="2">
        <v>8605</v>
      </c>
    </row>
    <row r="17" spans="1:6" ht="18" customHeight="1" x14ac:dyDescent="0.15">
      <c r="A17" s="4" t="s">
        <v>316</v>
      </c>
      <c r="B17" s="2">
        <v>229600</v>
      </c>
      <c r="C17" s="2">
        <v>0</v>
      </c>
    </row>
    <row r="18" spans="1:6" ht="18" customHeight="1" x14ac:dyDescent="0.15">
      <c r="A18" s="4" t="s">
        <v>317</v>
      </c>
      <c r="B18" s="2">
        <v>9182080</v>
      </c>
      <c r="C18" s="2">
        <v>0</v>
      </c>
    </row>
    <row r="19" spans="1:6" ht="18" customHeight="1" x14ac:dyDescent="0.15">
      <c r="A19" s="4" t="s">
        <v>318</v>
      </c>
      <c r="B19" s="2">
        <v>13967935</v>
      </c>
      <c r="C19" s="2">
        <v>0</v>
      </c>
    </row>
    <row r="20" spans="1:6" ht="18" customHeight="1" x14ac:dyDescent="0.15">
      <c r="A20" s="4" t="s">
        <v>319</v>
      </c>
      <c r="B20" s="2">
        <v>1836000</v>
      </c>
      <c r="C20" s="2">
        <v>0</v>
      </c>
    </row>
    <row r="21" spans="1:6" ht="18" customHeight="1" x14ac:dyDescent="0.15">
      <c r="A21" s="4" t="s">
        <v>320</v>
      </c>
      <c r="B21" s="2">
        <v>627812</v>
      </c>
      <c r="C21" s="2">
        <v>45391</v>
      </c>
    </row>
    <row r="22" spans="1:6" ht="18" customHeight="1" x14ac:dyDescent="0.15">
      <c r="A22" s="4" t="s">
        <v>321</v>
      </c>
      <c r="B22" s="2">
        <v>83206</v>
      </c>
      <c r="C22" s="2">
        <v>0</v>
      </c>
    </row>
    <row r="23" spans="1:6" ht="18" customHeight="1" x14ac:dyDescent="0.15">
      <c r="A23" s="4" t="s">
        <v>347</v>
      </c>
      <c r="B23" s="2">
        <v>25186243</v>
      </c>
      <c r="C23" s="2">
        <v>5483045</v>
      </c>
    </row>
    <row r="24" spans="1:6" ht="18" customHeight="1" x14ac:dyDescent="0.15">
      <c r="A24" s="4"/>
      <c r="B24" s="2"/>
      <c r="C24" s="2"/>
    </row>
    <row r="25" spans="1:6" ht="18" customHeight="1" thickBot="1" x14ac:dyDescent="0.2">
      <c r="A25" s="11" t="s">
        <v>36</v>
      </c>
      <c r="B25" s="10">
        <f>SUM(B11:B24)</f>
        <v>334962826</v>
      </c>
      <c r="C25" s="10">
        <f>SUM(C11:C24)</f>
        <v>32280902</v>
      </c>
      <c r="D25" s="7" t="s">
        <v>215</v>
      </c>
      <c r="E25" s="7">
        <f>+四表!B46</f>
        <v>380275439</v>
      </c>
      <c r="F25" s="7">
        <f>+B26-E25</f>
        <v>0</v>
      </c>
    </row>
    <row r="26" spans="1:6" ht="18" customHeight="1" thickTop="1" x14ac:dyDescent="0.15">
      <c r="A26" s="6" t="s">
        <v>9</v>
      </c>
      <c r="B26" s="19">
        <f>B10+B25</f>
        <v>380275439</v>
      </c>
      <c r="C26" s="19">
        <f>C10+C25</f>
        <v>32368745</v>
      </c>
      <c r="D26" s="7" t="s">
        <v>214</v>
      </c>
      <c r="E26" s="7">
        <f>+四表!B52</f>
        <v>-32368745</v>
      </c>
      <c r="F26" s="7">
        <f>+C26+E26</f>
        <v>0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基礎情報</vt:lpstr>
      <vt:lpstr>四表</vt:lpstr>
      <vt:lpstr>有形固定資産の明細貼付</vt:lpstr>
      <vt:lpstr>行政目的別の明細</vt:lpstr>
      <vt:lpstr>資産項目の明細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地方債の明細</vt:lpstr>
      <vt:lpstr>引当金の明細</vt:lpstr>
      <vt:lpstr>補助金等の明細</vt:lpstr>
      <vt:lpstr>財源の明細</vt:lpstr>
      <vt:lpstr>財源情報の明細</vt:lpstr>
      <vt:lpstr>資金の明細</vt:lpstr>
      <vt:lpstr>引当金の明細!Print_Area</vt:lpstr>
      <vt:lpstr>基金の明細!Print_Area</vt:lpstr>
      <vt:lpstr>財源の明細!Print_Area</vt:lpstr>
      <vt:lpstr>財源情報の明細!Print_Area</vt:lpstr>
      <vt:lpstr>資産項目の明細!Print_Area</vt:lpstr>
      <vt:lpstr>貸付金の明細!Print_Area</vt:lpstr>
      <vt:lpstr>地方債の明細!Print_Area</vt:lpstr>
      <vt:lpstr>長期延滞債権の明細!Print_Area</vt:lpstr>
      <vt:lpstr>投資及び出資金の明細!Print_Area</vt:lpstr>
      <vt:lpstr>補助金等の明細!Print_Area</vt:lpstr>
      <vt:lpstr>未収金の明細!Print_Area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st2157</dc:creator>
  <cp:lastModifiedBy>st2155</cp:lastModifiedBy>
  <cp:lastPrinted>2021-11-30T04:39:11Z</cp:lastPrinted>
  <dcterms:created xsi:type="dcterms:W3CDTF">2017-04-18T04:57:51Z</dcterms:created>
  <dcterms:modified xsi:type="dcterms:W3CDTF">2022-12-01T08:36:02Z</dcterms:modified>
</cp:coreProperties>
</file>