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updateLinks="never"/>
  <mc:AlternateContent xmlns:mc="http://schemas.openxmlformats.org/markup-compatibility/2006">
    <mc:Choice Requires="x15">
      <x15ac:absPath xmlns:x15ac="http://schemas.microsoft.com/office/spreadsheetml/2010/11/ac" url="G:\共有ドライブ\070_地方創生支援\02_公会計\01_顧問・支援\28071_笠間市\R2\■報告書\4_一般等全体財務書類\"/>
    </mc:Choice>
  </mc:AlternateContent>
  <xr:revisionPtr revIDLastSave="0" documentId="8_{6355752C-7577-4CE2-A824-1F87222FB2B8}" xr6:coauthVersionLast="47" xr6:coauthVersionMax="47" xr10:uidLastSave="{00000000-0000-0000-0000-000000000000}"/>
  <bookViews>
    <workbookView xWindow="28680" yWindow="-120" windowWidth="29040" windowHeight="15840" tabRatio="852" activeTab="4" xr2:uid="{00000000-000D-0000-FFFF-FFFF00000000}"/>
  </bookViews>
  <sheets>
    <sheet name="基礎情報" sheetId="14" r:id="rId1"/>
    <sheet name="四表" sheetId="21" r:id="rId2"/>
    <sheet name="有形固定資産の明細貼付" sheetId="20" r:id="rId3"/>
    <sheet name="行政目的別の明細" sheetId="19" r:id="rId4"/>
    <sheet name="資産項目の明細" sheetId="15" r:id="rId5"/>
    <sheet name="投資及び出資金の明細" sheetId="1" r:id="rId6"/>
    <sheet name="基金の明細" sheetId="2" r:id="rId7"/>
    <sheet name="貸付金の明細" sheetId="3" r:id="rId8"/>
    <sheet name="長期延滞債権の明細" sheetId="4" r:id="rId9"/>
    <sheet name="未収金の明細" sheetId="5" r:id="rId10"/>
    <sheet name="地方債の明細" sheetId="6" r:id="rId11"/>
    <sheet name="引当金の明細" sheetId="10" r:id="rId12"/>
    <sheet name="補助金等の明細" sheetId="11" r:id="rId13"/>
    <sheet name="財源の明細" sheetId="12" r:id="rId14"/>
    <sheet name="財源情報の明細" sheetId="17" r:id="rId15"/>
    <sheet name="資金の明細" sheetId="13" r:id="rId16"/>
  </sheets>
  <definedNames>
    <definedName name="AS2DocOpenMode" hidden="1">"AS2DocumentEdit"</definedName>
    <definedName name="_xlnm.Print_Area" localSheetId="11">引当金の明細!$A$1:$F$11</definedName>
    <definedName name="_xlnm.Print_Area" localSheetId="6">基金の明細!$A$1:$G$34</definedName>
    <definedName name="_xlnm.Print_Area" localSheetId="13">財源の明細!$A$1:$E$31</definedName>
    <definedName name="_xlnm.Print_Area" localSheetId="14">財源情報の明細!$A$1:$F$12</definedName>
    <definedName name="_xlnm.Print_Area" localSheetId="4">資産項目の明細!$A$1:$R$49</definedName>
    <definedName name="_xlnm.Print_Area" localSheetId="7">貸付金の明細!$A$1:$F$13</definedName>
    <definedName name="_xlnm.Print_Area" localSheetId="10">地方債の明細!$A$1:$K$35</definedName>
    <definedName name="_xlnm.Print_Area" localSheetId="8">長期延滞債権の明細!$A$1:$C$26</definedName>
    <definedName name="_xlnm.Print_Area" localSheetId="5">投資及び出資金の明細!$A$1:$K$45</definedName>
    <definedName name="_xlnm.Print_Area" localSheetId="12">補助金等の明細!$A$1:$E$18</definedName>
    <definedName name="_xlnm.Print_Area" localSheetId="9">未収金の明細!$A$1:$C$26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2" l="1"/>
  <c r="E24" i="12"/>
  <c r="E27" i="12" s="1"/>
  <c r="E21" i="12"/>
  <c r="E14" i="12" l="1"/>
  <c r="E12" i="12"/>
  <c r="H18" i="6"/>
  <c r="L18" i="6" s="1"/>
  <c r="H17" i="6"/>
  <c r="L17" i="6" s="1"/>
  <c r="H16" i="6"/>
  <c r="L16" i="6" s="1"/>
  <c r="H15" i="6"/>
  <c r="L15" i="6" s="1"/>
  <c r="H14" i="6"/>
  <c r="H13" i="6"/>
  <c r="L13" i="6" s="1"/>
  <c r="H12" i="6"/>
  <c r="L12" i="6" s="1"/>
  <c r="H11" i="6"/>
  <c r="L11" i="6" s="1"/>
  <c r="H10" i="6"/>
  <c r="L10" i="6" s="1"/>
  <c r="H9" i="6"/>
  <c r="L9" i="6" s="1"/>
  <c r="H8" i="6"/>
  <c r="L8" i="6" s="1"/>
  <c r="H7" i="6"/>
  <c r="E25" i="4"/>
  <c r="F11" i="3"/>
  <c r="F10" i="3"/>
  <c r="F9" i="3"/>
  <c r="F8" i="3"/>
  <c r="F7" i="3"/>
  <c r="F32" i="2"/>
  <c r="F31" i="2"/>
  <c r="F6" i="2"/>
  <c r="B7" i="2"/>
  <c r="F7" i="2" s="1"/>
  <c r="N21" i="1"/>
  <c r="B45" i="1"/>
  <c r="B21" i="1"/>
  <c r="M22" i="1"/>
  <c r="G18" i="1"/>
  <c r="E18" i="1"/>
  <c r="I43" i="1"/>
  <c r="J43" i="1" s="1"/>
  <c r="G43" i="1"/>
  <c r="E43" i="1"/>
  <c r="J42" i="1"/>
  <c r="G42" i="1"/>
  <c r="E42" i="1"/>
  <c r="J41" i="1"/>
  <c r="G41" i="1"/>
  <c r="E41" i="1"/>
  <c r="J40" i="1"/>
  <c r="G40" i="1"/>
  <c r="E40" i="1"/>
  <c r="H40" i="1" s="1"/>
  <c r="J39" i="1"/>
  <c r="G39" i="1"/>
  <c r="E39" i="1"/>
  <c r="J38" i="1"/>
  <c r="G38" i="1"/>
  <c r="E38" i="1"/>
  <c r="J37" i="1"/>
  <c r="G37" i="1"/>
  <c r="E37" i="1"/>
  <c r="J36" i="1"/>
  <c r="G36" i="1"/>
  <c r="E36" i="1"/>
  <c r="H36" i="1" s="1"/>
  <c r="J35" i="1"/>
  <c r="G35" i="1"/>
  <c r="E35" i="1"/>
  <c r="J34" i="1"/>
  <c r="G34" i="1"/>
  <c r="E34" i="1"/>
  <c r="I33" i="1"/>
  <c r="J33" i="1" s="1"/>
  <c r="G33" i="1"/>
  <c r="E33" i="1"/>
  <c r="J32" i="1"/>
  <c r="G32" i="1"/>
  <c r="E32" i="1"/>
  <c r="J31" i="1"/>
  <c r="G31" i="1"/>
  <c r="E31" i="1"/>
  <c r="H31" i="1" s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M44" i="1"/>
  <c r="G19" i="1"/>
  <c r="E19" i="1"/>
  <c r="G17" i="1"/>
  <c r="E17" i="1"/>
  <c r="G16" i="1"/>
  <c r="E16" i="1"/>
  <c r="G15" i="1"/>
  <c r="E15" i="1"/>
  <c r="G14" i="1"/>
  <c r="E14" i="1"/>
  <c r="G13" i="1"/>
  <c r="E13" i="1"/>
  <c r="G12" i="1"/>
  <c r="E12" i="1"/>
  <c r="V25" i="15"/>
  <c r="H39" i="1" l="1"/>
  <c r="H37" i="1"/>
  <c r="H27" i="1"/>
  <c r="H35" i="1"/>
  <c r="H25" i="1"/>
  <c r="H41" i="1"/>
  <c r="H18" i="1"/>
  <c r="H30" i="1"/>
  <c r="H43" i="1"/>
  <c r="H33" i="1"/>
  <c r="H29" i="1"/>
  <c r="H42" i="1"/>
  <c r="H12" i="1"/>
  <c r="H16" i="1"/>
  <c r="H28" i="1"/>
  <c r="H38" i="1"/>
  <c r="H26" i="1"/>
  <c r="H34" i="1"/>
  <c r="H14" i="1"/>
  <c r="H19" i="1"/>
  <c r="H32" i="1"/>
  <c r="H15" i="1"/>
  <c r="H13" i="1"/>
  <c r="H17" i="1"/>
  <c r="E22" i="12"/>
  <c r="V27" i="15"/>
  <c r="F26" i="12" l="1"/>
  <c r="F32" i="12" l="1"/>
  <c r="E28" i="12"/>
  <c r="E19" i="12" l="1"/>
  <c r="E7" i="12"/>
  <c r="E8" i="12"/>
  <c r="E9" i="12"/>
  <c r="E10" i="12"/>
  <c r="E11" i="12"/>
  <c r="E13" i="12"/>
  <c r="E15" i="12"/>
  <c r="E16" i="12"/>
  <c r="E17" i="12"/>
  <c r="E18" i="12"/>
  <c r="E20" i="12"/>
  <c r="H9" i="10" l="1"/>
  <c r="H8" i="10"/>
  <c r="H7" i="10"/>
  <c r="I8" i="10" l="1"/>
  <c r="I9" i="10"/>
  <c r="I7" i="10"/>
  <c r="F33" i="2" l="1"/>
  <c r="M21" i="1" l="1"/>
  <c r="M45" i="1" l="1"/>
  <c r="N45" i="1" s="1"/>
  <c r="M20" i="1"/>
  <c r="M8" i="1"/>
  <c r="H13" i="3"/>
  <c r="H12" i="3"/>
  <c r="E26" i="4"/>
  <c r="E26" i="5"/>
  <c r="E25" i="5"/>
  <c r="N19" i="6"/>
  <c r="F18" i="11"/>
  <c r="B7" i="13"/>
  <c r="B3" i="13" l="1"/>
  <c r="F2" i="17"/>
  <c r="E3" i="12"/>
  <c r="E3" i="11"/>
  <c r="F2" i="10"/>
  <c r="K2" i="6"/>
  <c r="C2" i="5"/>
  <c r="C2" i="4"/>
  <c r="F2" i="3"/>
  <c r="G2" i="2"/>
  <c r="K2" i="1"/>
  <c r="R3" i="15"/>
  <c r="D12" i="17" l="1"/>
  <c r="J20" i="17" l="1"/>
  <c r="J16" i="17" l="1"/>
  <c r="M14" i="17"/>
  <c r="M13" i="17"/>
  <c r="M11" i="17"/>
  <c r="M12" i="17"/>
  <c r="M10" i="17"/>
  <c r="M9" i="17"/>
  <c r="M8" i="17"/>
  <c r="J19" i="17"/>
  <c r="J18" i="17"/>
  <c r="J15" i="17"/>
  <c r="J14" i="17"/>
  <c r="J13" i="17"/>
  <c r="J12" i="17"/>
  <c r="J11" i="17"/>
  <c r="J10" i="17"/>
  <c r="J9" i="17"/>
  <c r="J8" i="17"/>
  <c r="C15" i="17"/>
  <c r="D9" i="17" s="1"/>
  <c r="C12" i="17"/>
  <c r="B10" i="17"/>
  <c r="B9" i="17"/>
  <c r="B8" i="17"/>
  <c r="C9" i="17"/>
  <c r="M16" i="17"/>
  <c r="E29" i="12"/>
  <c r="E26" i="12"/>
  <c r="E23" i="12"/>
  <c r="G26" i="12" l="1"/>
  <c r="E30" i="12"/>
  <c r="J26" i="17"/>
  <c r="F8" i="17" s="1"/>
  <c r="F12" i="17" s="1"/>
  <c r="B12" i="17"/>
  <c r="E10" i="17"/>
  <c r="E9" i="17"/>
  <c r="D8" i="17"/>
  <c r="M15" i="17" s="1"/>
  <c r="M17" i="17" s="1"/>
  <c r="C8" i="17"/>
  <c r="E31" i="12" l="1"/>
  <c r="E8" i="17"/>
  <c r="M18" i="17" s="1"/>
  <c r="D9" i="10"/>
  <c r="E12" i="17" l="1"/>
  <c r="B13" i="17" s="1"/>
  <c r="P47" i="15"/>
  <c r="P46" i="15"/>
  <c r="P45" i="15"/>
  <c r="P44" i="15"/>
  <c r="P43" i="15"/>
  <c r="P42" i="15"/>
  <c r="P41" i="15"/>
  <c r="P40" i="15"/>
  <c r="P39" i="15"/>
  <c r="P38" i="15"/>
  <c r="P37" i="15"/>
  <c r="P36" i="15"/>
  <c r="P35" i="15"/>
  <c r="P34" i="15"/>
  <c r="P33" i="15"/>
  <c r="P32" i="15"/>
  <c r="P31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J47" i="15"/>
  <c r="J46" i="15"/>
  <c r="J45" i="15"/>
  <c r="J44" i="15"/>
  <c r="J43" i="15"/>
  <c r="J42" i="15"/>
  <c r="J41" i="15"/>
  <c r="J40" i="15"/>
  <c r="J39" i="15"/>
  <c r="J38" i="15"/>
  <c r="J37" i="15"/>
  <c r="J36" i="15"/>
  <c r="J35" i="15"/>
  <c r="J34" i="15"/>
  <c r="J33" i="15"/>
  <c r="J32" i="15"/>
  <c r="J31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D46" i="15"/>
  <c r="D47" i="15"/>
  <c r="D45" i="15"/>
  <c r="D44" i="15"/>
  <c r="D43" i="15"/>
  <c r="D42" i="15"/>
  <c r="D36" i="15"/>
  <c r="D37" i="15"/>
  <c r="D38" i="15"/>
  <c r="D39" i="15"/>
  <c r="D40" i="15"/>
  <c r="D41" i="15"/>
  <c r="D35" i="15"/>
  <c r="D34" i="15"/>
  <c r="D33" i="15"/>
  <c r="D32" i="15"/>
  <c r="D31" i="15"/>
  <c r="P24" i="15"/>
  <c r="P23" i="15"/>
  <c r="P22" i="15"/>
  <c r="P21" i="15"/>
  <c r="P20" i="15"/>
  <c r="P19" i="15"/>
  <c r="P18" i="15"/>
  <c r="P17" i="15"/>
  <c r="P16" i="15"/>
  <c r="P15" i="15"/>
  <c r="P14" i="15"/>
  <c r="P13" i="15"/>
  <c r="P12" i="15"/>
  <c r="P11" i="15"/>
  <c r="P10" i="15"/>
  <c r="P9" i="15"/>
  <c r="P8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L24" i="15"/>
  <c r="T24" i="15" s="1"/>
  <c r="L23" i="15"/>
  <c r="L22" i="15"/>
  <c r="T22" i="15" s="1"/>
  <c r="L21" i="15"/>
  <c r="T21" i="15" s="1"/>
  <c r="L20" i="15"/>
  <c r="T20" i="15" s="1"/>
  <c r="L19" i="15"/>
  <c r="L18" i="15"/>
  <c r="L17" i="15"/>
  <c r="L16" i="15"/>
  <c r="T16" i="15" s="1"/>
  <c r="L15" i="15"/>
  <c r="T15" i="15" s="1"/>
  <c r="L14" i="15"/>
  <c r="T14" i="15" s="1"/>
  <c r="L13" i="15"/>
  <c r="T13" i="15" s="1"/>
  <c r="L12" i="15"/>
  <c r="T12" i="15" s="1"/>
  <c r="L11" i="15"/>
  <c r="T11" i="15" s="1"/>
  <c r="L10" i="15"/>
  <c r="L9" i="15"/>
  <c r="L8" i="15"/>
  <c r="J24" i="15"/>
  <c r="S24" i="15" s="1"/>
  <c r="J23" i="15"/>
  <c r="S23" i="15" s="1"/>
  <c r="J22" i="15"/>
  <c r="S22" i="15" s="1"/>
  <c r="J21" i="15"/>
  <c r="S21" i="15" s="1"/>
  <c r="J20" i="15"/>
  <c r="S20" i="15" s="1"/>
  <c r="J19" i="15"/>
  <c r="S19" i="15" s="1"/>
  <c r="J18" i="15"/>
  <c r="J17" i="15"/>
  <c r="S17" i="15" s="1"/>
  <c r="J16" i="15"/>
  <c r="S16" i="15" s="1"/>
  <c r="J15" i="15"/>
  <c r="S15" i="15" s="1"/>
  <c r="J14" i="15"/>
  <c r="S14" i="15" s="1"/>
  <c r="J13" i="15"/>
  <c r="S13" i="15" s="1"/>
  <c r="J12" i="15"/>
  <c r="S12" i="15" s="1"/>
  <c r="J11" i="15"/>
  <c r="S11" i="15" s="1"/>
  <c r="J10" i="15"/>
  <c r="S10" i="15" s="1"/>
  <c r="J9" i="15"/>
  <c r="S9" i="15" s="1"/>
  <c r="J8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D45" i="1"/>
  <c r="D21" i="1"/>
  <c r="E20" i="1"/>
  <c r="D34" i="2"/>
  <c r="D13" i="3"/>
  <c r="I13" i="3" s="1"/>
  <c r="F12" i="3"/>
  <c r="D19" i="6"/>
  <c r="D11" i="10"/>
  <c r="D10" i="11"/>
  <c r="D16" i="11" s="1"/>
  <c r="D17" i="11" s="1"/>
  <c r="F8" i="15"/>
  <c r="D18" i="15"/>
  <c r="D8" i="15"/>
  <c r="D24" i="15"/>
  <c r="D23" i="15"/>
  <c r="D22" i="15"/>
  <c r="D21" i="15"/>
  <c r="D20" i="15"/>
  <c r="D19" i="15"/>
  <c r="D14" i="15"/>
  <c r="D15" i="15"/>
  <c r="D16" i="15"/>
  <c r="D17" i="15"/>
  <c r="D13" i="15"/>
  <c r="D12" i="15"/>
  <c r="D11" i="15"/>
  <c r="D10" i="15"/>
  <c r="D9" i="15"/>
  <c r="D18" i="11" l="1"/>
  <c r="G18" i="11" s="1"/>
  <c r="F25" i="15"/>
  <c r="R41" i="15"/>
  <c r="U41" i="15" s="1"/>
  <c r="D25" i="15"/>
  <c r="D48" i="15"/>
  <c r="R37" i="15"/>
  <c r="U37" i="15" s="1"/>
  <c r="R38" i="15"/>
  <c r="U38" i="15" s="1"/>
  <c r="R33" i="15"/>
  <c r="U33" i="15" s="1"/>
  <c r="R45" i="15"/>
  <c r="U45" i="15" s="1"/>
  <c r="R44" i="15"/>
  <c r="U44" i="15" s="1"/>
  <c r="R34" i="15"/>
  <c r="U34" i="15" s="1"/>
  <c r="R42" i="15"/>
  <c r="U42" i="15" s="1"/>
  <c r="R46" i="15"/>
  <c r="U46" i="15" s="1"/>
  <c r="R32" i="15"/>
  <c r="U32" i="15" s="1"/>
  <c r="R35" i="15"/>
  <c r="U35" i="15" s="1"/>
  <c r="R39" i="15"/>
  <c r="U39" i="15" s="1"/>
  <c r="R47" i="15"/>
  <c r="U47" i="15" s="1"/>
  <c r="R36" i="15"/>
  <c r="U36" i="15" s="1"/>
  <c r="R40" i="15"/>
  <c r="U40" i="15" s="1"/>
  <c r="R31" i="15"/>
  <c r="U31" i="15" s="1"/>
  <c r="R43" i="15"/>
  <c r="U43" i="15" s="1"/>
  <c r="F1" i="17"/>
  <c r="E2" i="12"/>
  <c r="F1" i="10"/>
  <c r="K1" i="6"/>
  <c r="R2" i="15"/>
  <c r="K1" i="1"/>
  <c r="G1" i="2"/>
  <c r="F1" i="3"/>
  <c r="B2" i="13"/>
  <c r="E2" i="11"/>
  <c r="C1" i="5"/>
  <c r="C1" i="4"/>
  <c r="L25" i="15" l="1"/>
  <c r="L48" i="15"/>
  <c r="N25" i="15"/>
  <c r="P48" i="15"/>
  <c r="F48" i="15"/>
  <c r="H25" i="15" l="1"/>
  <c r="J25" i="15" s="1"/>
  <c r="N48" i="15"/>
  <c r="H48" i="15"/>
  <c r="J48" i="15"/>
  <c r="R48" i="15" l="1"/>
  <c r="P25" i="15"/>
  <c r="U25" i="15" s="1"/>
  <c r="G20" i="1"/>
  <c r="U48" i="15" l="1"/>
  <c r="B12" i="13" l="1"/>
  <c r="B11" i="10"/>
  <c r="K19" i="6"/>
  <c r="J19" i="6"/>
  <c r="I19" i="6"/>
  <c r="H19" i="6"/>
  <c r="G19" i="6"/>
  <c r="F19" i="6"/>
  <c r="E19" i="6"/>
  <c r="C19" i="6"/>
  <c r="B19" i="6"/>
  <c r="C25" i="5"/>
  <c r="B25" i="5"/>
  <c r="C10" i="5"/>
  <c r="B10" i="5"/>
  <c r="B26" i="5" s="1"/>
  <c r="C25" i="4"/>
  <c r="B25" i="4"/>
  <c r="C10" i="4"/>
  <c r="B10" i="4"/>
  <c r="C13" i="3"/>
  <c r="E13" i="3"/>
  <c r="F13" i="3"/>
  <c r="B13" i="3"/>
  <c r="I12" i="3" s="1"/>
  <c r="C34" i="2"/>
  <c r="E34" i="2"/>
  <c r="F34" i="2"/>
  <c r="H34" i="2" s="1"/>
  <c r="G34" i="2"/>
  <c r="B34" i="2"/>
  <c r="C45" i="1"/>
  <c r="F45" i="1"/>
  <c r="I45" i="1"/>
  <c r="K45" i="1"/>
  <c r="H20" i="1"/>
  <c r="C21" i="1"/>
  <c r="F21" i="1"/>
  <c r="I21" i="1"/>
  <c r="N20" i="1" s="1"/>
  <c r="J21" i="1"/>
  <c r="D6" i="1"/>
  <c r="F6" i="1"/>
  <c r="F7" i="1"/>
  <c r="D7" i="1"/>
  <c r="H8" i="1"/>
  <c r="C8" i="1"/>
  <c r="E8" i="1"/>
  <c r="B8" i="1"/>
  <c r="F25" i="5" l="1"/>
  <c r="C26" i="5"/>
  <c r="F26" i="5" s="1"/>
  <c r="G6" i="1"/>
  <c r="L19" i="6"/>
  <c r="O19" i="6"/>
  <c r="M29" i="6"/>
  <c r="C26" i="4"/>
  <c r="F26" i="4" s="1"/>
  <c r="B26" i="4"/>
  <c r="F25" i="4" s="1"/>
  <c r="D8" i="1"/>
  <c r="N8" i="1" s="1"/>
  <c r="G7" i="1"/>
  <c r="H45" i="1"/>
  <c r="H21" i="1"/>
  <c r="A24" i="6"/>
  <c r="L24" i="6" s="1"/>
  <c r="A29" i="6"/>
  <c r="L29" i="6" s="1"/>
  <c r="E45" i="1"/>
  <c r="J45" i="1"/>
  <c r="E21" i="1"/>
  <c r="F8" i="1"/>
  <c r="C7" i="10"/>
  <c r="E7" i="10"/>
  <c r="F11" i="10"/>
  <c r="C9" i="10"/>
  <c r="C8" i="10"/>
  <c r="E8" i="10"/>
  <c r="G8" i="1" l="1"/>
  <c r="C11" i="10"/>
  <c r="E1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st3121</author>
  </authors>
  <commentList>
    <comment ref="F8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非資金取引
賞与等引当金繰入額
退職手当引当金繰入額
減価償却費
徴収不能引当金繰入額
資産除売却損
退職積立超過額の増減分　他</t>
        </r>
      </text>
    </comment>
  </commentList>
</comments>
</file>

<file path=xl/sharedStrings.xml><?xml version="1.0" encoding="utf-8"?>
<sst xmlns="http://schemas.openxmlformats.org/spreadsheetml/2006/main" count="887" uniqueCount="609">
  <si>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</si>
  <si>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</si>
  <si>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</si>
  <si>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</si>
  <si>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</si>
  <si>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</si>
  <si>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</si>
  <si>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</si>
  <si>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</si>
  <si>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</si>
  <si>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</si>
  <si>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</si>
  <si>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</si>
  <si>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</si>
  <si>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</si>
  <si>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</si>
  <si>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</si>
  <si>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</si>
  <si>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</si>
  <si>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</si>
  <si>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</si>
  <si>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</si>
  <si>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</si>
  <si>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</si>
  <si>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合計_x000D_
(貸借対照表計上額)</t>
  </si>
  <si>
    <t>その他</t>
  </si>
  <si>
    <t>土地</t>
  </si>
  <si>
    <t>有価証券</t>
  </si>
  <si>
    <t>現金預金</t>
  </si>
  <si>
    <t>種類</t>
  </si>
  <si>
    <t>徴収不能引当金_x000D_
計上額</t>
  </si>
  <si>
    <t>貸借対照表計上額</t>
  </si>
  <si>
    <t>(参考)_x000D_
貸付金計</t>
  </si>
  <si>
    <t>短期貸付金</t>
  </si>
  <si>
    <t>長期貸付金</t>
  </si>
  <si>
    <t>相手先名または種別</t>
  </si>
  <si>
    <t>小計</t>
  </si>
  <si>
    <t>【未収金】</t>
  </si>
  <si>
    <t>【貸付金】</t>
  </si>
  <si>
    <t>徴収不能引当金計上額</t>
  </si>
  <si>
    <t>　合計</t>
  </si>
  <si>
    <t>うち住民公募債</t>
  </si>
  <si>
    <t>うち共同発行債</t>
  </si>
  <si>
    <t>うち1年内償還予定</t>
  </si>
  <si>
    <t>地方公募債</t>
  </si>
  <si>
    <t>その他の_x000D_
金融機関</t>
  </si>
  <si>
    <t>市中銀行</t>
  </si>
  <si>
    <t>地方公共団体_x000D_
金融機構</t>
  </si>
  <si>
    <t>政府資金</t>
  </si>
  <si>
    <t>(参考)_x000D_
加重平均_x000D_
利率</t>
  </si>
  <si>
    <t>4.0%超</t>
  </si>
  <si>
    <t>3.5%超_x000D_
4.0%以下</t>
  </si>
  <si>
    <t>3.0%超_x000D_
3.5%以下</t>
  </si>
  <si>
    <t>2.5%超_x000D_
3.0%以下</t>
  </si>
  <si>
    <t>2.0%超_x000D_
2.5%以下</t>
  </si>
  <si>
    <t>1.5%超_x000D_
2.0%以下</t>
  </si>
  <si>
    <t>1.5%以下</t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</si>
  <si>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</si>
  <si>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</si>
  <si>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</si>
  <si>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</si>
  <si>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</si>
  <si>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</si>
  <si>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</si>
  <si>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</si>
  <si>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</si>
  <si>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契約条項の概要</t>
  </si>
  <si>
    <t>目的使用</t>
  </si>
  <si>
    <t>本年度末残高</t>
  </si>
  <si>
    <t>本年度減少額</t>
  </si>
  <si>
    <t>本年度増加額</t>
  </si>
  <si>
    <t>前年度末残高</t>
  </si>
  <si>
    <t>区分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</si>
  <si>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</si>
  <si>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</si>
  <si>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</si>
  <si>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</si>
  <si>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</si>
  <si>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</si>
  <si>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</si>
  <si>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経常的_x000D_
補助金</t>
  </si>
  <si>
    <t>資本的_x000D_
補助金</t>
  </si>
  <si>
    <t>国県等補助金</t>
  </si>
  <si>
    <t>税収等</t>
  </si>
  <si>
    <t>財源の内容</t>
  </si>
  <si>
    <t>会計</t>
  </si>
  <si>
    <t>年度</t>
    <phoneticPr fontId="3"/>
  </si>
  <si>
    <t>（単位：円）</t>
  </si>
  <si>
    <t>内訳</t>
  </si>
  <si>
    <t>地方債等</t>
  </si>
  <si>
    <t>純行政コスト</t>
  </si>
  <si>
    <t>有形固定資産等の増加</t>
  </si>
  <si>
    <t>貸付金・基金等の増加</t>
  </si>
  <si>
    <t>(単位：円)</t>
    <rPh sb="4" eb="5">
      <t>エン</t>
    </rPh>
    <phoneticPr fontId="3"/>
  </si>
  <si>
    <t>(単位：円)</t>
    <rPh sb="4" eb="5">
      <t>エン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</si>
  <si>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7"/>
  </si>
  <si>
    <t>附属明細書</t>
    <rPh sb="0" eb="2">
      <t>フゾク</t>
    </rPh>
    <rPh sb="2" eb="5">
      <t>メイサイショ</t>
    </rPh>
    <phoneticPr fontId="7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</si>
  <si>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7"/>
  </si>
  <si>
    <t>（１）資産項目の明細</t>
    <rPh sb="3" eb="5">
      <t>シサン</t>
    </rPh>
    <rPh sb="5" eb="7">
      <t>コウモク</t>
    </rPh>
    <rPh sb="8" eb="10">
      <t>メイサイ</t>
    </rPh>
    <phoneticPr fontId="7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</si>
  <si>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7"/>
  </si>
  <si>
    <t>区分</t>
    <rPh sb="0" eb="2">
      <t>クブン</t>
    </rPh>
    <phoneticPr fontId="7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</si>
  <si>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13"/>
  </si>
  <si>
    <t xml:space="preserve">
本年度減少額
（C）</t>
    <rPh sb="1" eb="4">
      <t>ホンネンド</t>
    </rPh>
    <rPh sb="4" eb="7">
      <t>ゲンショウガク</t>
    </rPh>
    <phoneticPr fontId="1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</si>
  <si>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13"/>
  </si>
  <si>
    <t xml:space="preserve">
本年度償却額
（F)</t>
    <rPh sb="1" eb="4">
      <t>ホンネンド</t>
    </rPh>
    <rPh sb="4" eb="7">
      <t>ショウキャクガク</t>
    </rPh>
    <phoneticPr fontId="1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</si>
  <si>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7"/>
  </si>
  <si>
    <t xml:space="preserve"> 事業用資産</t>
    <rPh sb="1" eb="4">
      <t>ジギョウヨウ</t>
    </rPh>
    <rPh sb="4" eb="6">
      <t>シサン</t>
    </rPh>
    <phoneticPr fontId="7"/>
  </si>
  <si>
    <t>　  土地</t>
    <rPh sb="3" eb="5">
      <t>トチ</t>
    </rPh>
    <phoneticPr fontId="13"/>
  </si>
  <si>
    <t>　　立木竹</t>
    <rPh sb="2" eb="4">
      <t>タチキ</t>
    </rPh>
    <rPh sb="4" eb="5">
      <t>タケ</t>
    </rPh>
    <phoneticPr fontId="7"/>
  </si>
  <si>
    <t>　　建物</t>
    <rPh sb="2" eb="4">
      <t>タテモノ</t>
    </rPh>
    <phoneticPr fontId="13"/>
  </si>
  <si>
    <t>　　工作物</t>
    <rPh sb="2" eb="5">
      <t>コウサクブツ</t>
    </rPh>
    <phoneticPr fontId="13"/>
  </si>
  <si>
    <t>　　船舶</t>
    <rPh sb="2" eb="4">
      <t>センパク</t>
    </rPh>
    <phoneticPr fontId="7"/>
  </si>
  <si>
    <t>　　浮標等</t>
    <rPh sb="2" eb="4">
      <t>フヒョウ</t>
    </rPh>
    <rPh sb="4" eb="5">
      <t>ナド</t>
    </rPh>
    <phoneticPr fontId="7"/>
  </si>
  <si>
    <t>　　航空機</t>
    <rPh sb="2" eb="5">
      <t>コウクウキ</t>
    </rPh>
    <phoneticPr fontId="7"/>
  </si>
  <si>
    <t>　　その他</t>
    <rPh sb="4" eb="5">
      <t>タ</t>
    </rPh>
    <phoneticPr fontId="13"/>
  </si>
  <si>
    <t>　　建設仮勘定</t>
    <rPh sb="2" eb="4">
      <t>ケンセツ</t>
    </rPh>
    <rPh sb="4" eb="7">
      <t>カリカンジョウ</t>
    </rPh>
    <phoneticPr fontId="7"/>
  </si>
  <si>
    <t xml:space="preserve"> インフラ資産</t>
    <rPh sb="5" eb="7">
      <t>シサン</t>
    </rPh>
    <phoneticPr fontId="7"/>
  </si>
  <si>
    <t>　　土地</t>
    <rPh sb="2" eb="4">
      <t>トチ</t>
    </rPh>
    <phoneticPr fontId="13"/>
  </si>
  <si>
    <t>　　建物</t>
    <rPh sb="2" eb="4">
      <t>タテモノ</t>
    </rPh>
    <phoneticPr fontId="7"/>
  </si>
  <si>
    <t xml:space="preserve"> 物品</t>
    <rPh sb="1" eb="3">
      <t>ブッピン</t>
    </rPh>
    <phoneticPr fontId="13"/>
  </si>
  <si>
    <t>合計</t>
    <rPh sb="0" eb="2">
      <t>ゴウケイ</t>
    </rPh>
    <phoneticPr fontId="1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</si>
  <si>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7"/>
  </si>
  <si>
    <t>生活インフラ・
国土保全</t>
    <rPh sb="0" eb="2">
      <t>セイカツ</t>
    </rPh>
    <rPh sb="8" eb="10">
      <t>コクド</t>
    </rPh>
    <rPh sb="10" eb="12">
      <t>ホゼン</t>
    </rPh>
    <phoneticPr fontId="13"/>
  </si>
  <si>
    <t>教育</t>
    <rPh sb="0" eb="2">
      <t>キョウイク</t>
    </rPh>
    <phoneticPr fontId="7"/>
  </si>
  <si>
    <t>福祉</t>
    <rPh sb="0" eb="2">
      <t>フクシ</t>
    </rPh>
    <phoneticPr fontId="7"/>
  </si>
  <si>
    <t>環境衛生</t>
    <rPh sb="0" eb="2">
      <t>カンキョウ</t>
    </rPh>
    <rPh sb="2" eb="4">
      <t>エイセイ</t>
    </rPh>
    <phoneticPr fontId="7"/>
  </si>
  <si>
    <t>産業振興</t>
    <rPh sb="0" eb="2">
      <t>サンギョウ</t>
    </rPh>
    <rPh sb="2" eb="4">
      <t>シンコウ</t>
    </rPh>
    <phoneticPr fontId="7"/>
  </si>
  <si>
    <t>消防</t>
    <rPh sb="0" eb="2">
      <t>ショウボウ</t>
    </rPh>
    <phoneticPr fontId="7"/>
  </si>
  <si>
    <t>総務</t>
    <rPh sb="0" eb="2">
      <t>ソウム</t>
    </rPh>
    <phoneticPr fontId="7"/>
  </si>
  <si>
    <t>合計</t>
    <rPh sb="0" eb="2">
      <t>ゴウケイ</t>
    </rPh>
    <phoneticPr fontId="7"/>
  </si>
  <si>
    <t>③投資及び出資金の明細</t>
    <phoneticPr fontId="3"/>
  </si>
  <si>
    <t>④基金の明細</t>
    <phoneticPr fontId="3"/>
  </si>
  <si>
    <t>⑤貸付金の明細</t>
    <phoneticPr fontId="3"/>
  </si>
  <si>
    <t>⑥長期延滞債権の明細</t>
    <phoneticPr fontId="3"/>
  </si>
  <si>
    <t>⑦未収金の明細</t>
    <phoneticPr fontId="3"/>
  </si>
  <si>
    <t>（2）負債項目の明細</t>
    <rPh sb="3" eb="5">
      <t>フサイ</t>
    </rPh>
    <rPh sb="5" eb="7">
      <t>コウモク</t>
    </rPh>
    <rPh sb="8" eb="10">
      <t>メイサイ</t>
    </rPh>
    <phoneticPr fontId="7"/>
  </si>
  <si>
    <t>⑤引当金の明細</t>
    <phoneticPr fontId="3"/>
  </si>
  <si>
    <t>（1）補助金等の明細</t>
    <phoneticPr fontId="3"/>
  </si>
  <si>
    <t>(1)財源の明細</t>
    <phoneticPr fontId="3"/>
  </si>
  <si>
    <t>（２）財源情報の明細</t>
    <phoneticPr fontId="3"/>
  </si>
  <si>
    <t>（１）資金の明細</t>
    <phoneticPr fontId="3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</si>
  <si>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7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</si>
  <si>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7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</si>
  <si>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7"/>
  </si>
  <si>
    <t>NW税収等</t>
    <rPh sb="2" eb="4">
      <t>ゼイシュウ</t>
    </rPh>
    <rPh sb="4" eb="5">
      <t>トウ</t>
    </rPh>
    <phoneticPr fontId="3"/>
  </si>
  <si>
    <t>要求払預金</t>
    <rPh sb="0" eb="3">
      <t>ヨウキュウバラ</t>
    </rPh>
    <rPh sb="3" eb="5">
      <t>ヨキン</t>
    </rPh>
    <phoneticPr fontId="3"/>
  </si>
  <si>
    <t>Ver.1</t>
    <phoneticPr fontId="3"/>
  </si>
  <si>
    <t>自治体・会計名</t>
    <rPh sb="4" eb="6">
      <t>カイケイ</t>
    </rPh>
    <rPh sb="6" eb="7">
      <t>メイ</t>
    </rPh>
    <phoneticPr fontId="3"/>
  </si>
  <si>
    <t>検算</t>
    <rPh sb="0" eb="2">
      <t>ケンザン</t>
    </rPh>
    <phoneticPr fontId="3"/>
  </si>
  <si>
    <t>自治体名、団体名を各シートに追加しました。</t>
    <rPh sb="0" eb="3">
      <t>ジチタイ</t>
    </rPh>
    <rPh sb="3" eb="4">
      <t>メイ</t>
    </rPh>
    <rPh sb="5" eb="8">
      <t>ダンタイメイ</t>
    </rPh>
    <rPh sb="9" eb="10">
      <t>カク</t>
    </rPh>
    <rPh sb="14" eb="16">
      <t>ツイカ</t>
    </rPh>
    <phoneticPr fontId="3"/>
  </si>
  <si>
    <t>固定資産台帳貼り付けシートを追加しました。</t>
    <rPh sb="0" eb="2">
      <t>コテイ</t>
    </rPh>
    <rPh sb="2" eb="4">
      <t>シサン</t>
    </rPh>
    <rPh sb="4" eb="6">
      <t>ダイチョウ</t>
    </rPh>
    <rPh sb="6" eb="7">
      <t>ハ</t>
    </rPh>
    <rPh sb="8" eb="9">
      <t>ツ</t>
    </rPh>
    <rPh sb="14" eb="16">
      <t>ツイカ</t>
    </rPh>
    <phoneticPr fontId="3"/>
  </si>
  <si>
    <t>－</t>
  </si>
  <si>
    <t>該当なし</t>
    <phoneticPr fontId="3"/>
  </si>
  <si>
    <t>有形固定資産の明細</t>
  </si>
  <si>
    <t>会計：一般会計等</t>
  </si>
  <si>
    <t>前年度末残高_x000D_
(A)</t>
  </si>
  <si>
    <t>本年度増加額_x000D_
(B)</t>
  </si>
  <si>
    <t>本年度減少額_x000D_
(C)</t>
  </si>
  <si>
    <t>本年度末残高_x000D_
(A)+(B)(C)_x000D_
(D)</t>
  </si>
  <si>
    <t>本年度末_x000D_
減価償却累計額_x000D_
(E)</t>
  </si>
  <si>
    <t>本年度減価償却額_x000D_
(F)</t>
  </si>
  <si>
    <t>差引本年度末残高_x000D_
(D)(E)_x000D_
(G)</t>
  </si>
  <si>
    <t>事業用資産</t>
  </si>
  <si>
    <t>　土地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</si>
  <si>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</si>
  <si>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</si>
  <si>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</si>
  <si>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</si>
  <si>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</si>
  <si>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</si>
  <si>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</si>
  <si>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</si>
  <si>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</si>
  <si>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</si>
  <si>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</si>
  <si>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</si>
  <si>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</si>
  <si>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</si>
  <si>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</si>
  <si>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</si>
  <si>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</si>
  <si>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</si>
  <si>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</si>
  <si>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</si>
  <si>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</si>
  <si>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</si>
  <si>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</si>
  <si>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</si>
  <si>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</si>
  <si>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</si>
  <si>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</si>
  <si>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</si>
  <si>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</si>
  <si>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</si>
  <si>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</si>
  <si>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</si>
  <si>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</si>
  <si>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</si>
  <si>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</si>
  <si>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</si>
  <si>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</si>
  <si>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</si>
  <si>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</si>
  <si>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</si>
  <si>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</si>
  <si>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</si>
  <si>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</si>
  <si>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</si>
  <si>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</si>
  <si>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</si>
  <si>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</si>
  <si>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</si>
  <si>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</si>
  <si>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</si>
  <si>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</si>
  <si>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</si>
  <si>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</si>
  <si>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</si>
  <si>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</si>
  <si>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</si>
  <si>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</si>
  <si>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</si>
  <si>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無形固定資産</t>
  </si>
  <si>
    <t>　ソフトウェア</t>
  </si>
  <si>
    <t>　地上権</t>
  </si>
  <si>
    <t>　著作権・特許権</t>
  </si>
  <si>
    <t>　電話加入権</t>
  </si>
  <si>
    <t>　その他の無形固定資産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</si>
  <si>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</si>
  <si>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</si>
  <si>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</si>
  <si>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</si>
  <si>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</si>
  <si>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</si>
  <si>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</si>
  <si>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</si>
  <si>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</si>
  <si>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損失補償引当金</t>
    <rPh sb="0" eb="2">
      <t>ソンシツ</t>
    </rPh>
    <rPh sb="2" eb="4">
      <t>ホショウ</t>
    </rPh>
    <rPh sb="4" eb="6">
      <t>ヒキアテ</t>
    </rPh>
    <rPh sb="6" eb="7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</si>
  <si>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</si>
  <si>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PL</t>
    <phoneticPr fontId="3"/>
  </si>
  <si>
    <t>減価償却費</t>
    <phoneticPr fontId="3"/>
  </si>
  <si>
    <t>賞与等引当金繰入額</t>
    <phoneticPr fontId="3"/>
  </si>
  <si>
    <t>退職手当引当金繰入額</t>
    <phoneticPr fontId="3"/>
  </si>
  <si>
    <t>合計</t>
    <rPh sb="0" eb="2">
      <t>ゴウケイ</t>
    </rPh>
    <phoneticPr fontId="3"/>
  </si>
  <si>
    <t>CF</t>
    <phoneticPr fontId="3"/>
  </si>
  <si>
    <t>業務支出</t>
    <rPh sb="0" eb="2">
      <t>ギョウム</t>
    </rPh>
    <rPh sb="2" eb="4">
      <t>シシュツ</t>
    </rPh>
    <phoneticPr fontId="3"/>
  </si>
  <si>
    <t>国県等補助金収入</t>
    <phoneticPr fontId="3"/>
  </si>
  <si>
    <t>使用料及び手数料収入</t>
    <phoneticPr fontId="3"/>
  </si>
  <si>
    <t>その他の収入</t>
    <phoneticPr fontId="3"/>
  </si>
  <si>
    <t>賞与引当金前年度残高</t>
    <rPh sb="0" eb="2">
      <t>ショウヨ</t>
    </rPh>
    <rPh sb="2" eb="4">
      <t>ヒキアテ</t>
    </rPh>
    <rPh sb="4" eb="5">
      <t>キン</t>
    </rPh>
    <rPh sb="5" eb="8">
      <t>ゼンネンド</t>
    </rPh>
    <rPh sb="8" eb="10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</si>
  <si>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1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</si>
  <si>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13"/>
  </si>
  <si>
    <t>Ver.19.1</t>
    <phoneticPr fontId="3"/>
  </si>
  <si>
    <t>印刷余白の設定</t>
    <rPh sb="0" eb="2">
      <t>インサツ</t>
    </rPh>
    <rPh sb="2" eb="4">
      <t>ヨハク</t>
    </rPh>
    <rPh sb="5" eb="7">
      <t>セッテイ</t>
    </rPh>
    <phoneticPr fontId="3"/>
  </si>
  <si>
    <t>①地方債（借入先別）の明細</t>
    <phoneticPr fontId="3"/>
  </si>
  <si>
    <t>地方債残高</t>
    <phoneticPr fontId="3"/>
  </si>
  <si>
    <t>③地方債（返済期間別）の明細</t>
    <phoneticPr fontId="3"/>
  </si>
  <si>
    <t>②地方債（利率別）の明細</t>
    <phoneticPr fontId="3"/>
  </si>
  <si>
    <t>特定の契約条項が
付された地方債残高</t>
    <phoneticPr fontId="3"/>
  </si>
  <si>
    <t>※特定の契約条項とは、特定の条件に合致した場合に、支払金利が上昇する場合等をいいます。</t>
    <rPh sb="1" eb="3">
      <t>トクテイ</t>
    </rPh>
    <rPh sb="4" eb="6">
      <t>ケイヤク</t>
    </rPh>
    <rPh sb="6" eb="8">
      <t>ジョウコウ</t>
    </rPh>
    <rPh sb="11" eb="13">
      <t>トクテイ</t>
    </rPh>
    <rPh sb="14" eb="16">
      <t>ジョウケン</t>
    </rPh>
    <rPh sb="17" eb="19">
      <t>ガッチ</t>
    </rPh>
    <rPh sb="21" eb="23">
      <t>バアイ</t>
    </rPh>
    <rPh sb="25" eb="27">
      <t>シハライ</t>
    </rPh>
    <rPh sb="27" eb="29">
      <t>キンリ</t>
    </rPh>
    <rPh sb="30" eb="32">
      <t>ジョウショウ</t>
    </rPh>
    <rPh sb="34" eb="36">
      <t>バアイ</t>
    </rPh>
    <rPh sb="36" eb="37">
      <t>トウ</t>
    </rPh>
    <phoneticPr fontId="3"/>
  </si>
  <si>
    <t>④特定の契約条項が付された地方債の概要</t>
    <rPh sb="6" eb="8">
      <t>ジョウコウ</t>
    </rPh>
    <phoneticPr fontId="3"/>
  </si>
  <si>
    <t>Ver.19.2</t>
  </si>
  <si>
    <t>地方債の明細の文言を修正</t>
    <rPh sb="0" eb="3">
      <t>チホウサイ</t>
    </rPh>
    <rPh sb="4" eb="6">
      <t>メイサイ</t>
    </rPh>
    <rPh sb="7" eb="9">
      <t>モンゴン</t>
    </rPh>
    <rPh sb="10" eb="12">
      <t>シュウセイ</t>
    </rPh>
    <phoneticPr fontId="3"/>
  </si>
  <si>
    <t>Ver.19.3</t>
  </si>
  <si>
    <t>財源情報の明細_その他の算出根拠を欄外に記載。行・列の調整</t>
    <rPh sb="0" eb="2">
      <t>ザイゲン</t>
    </rPh>
    <rPh sb="2" eb="4">
      <t>ジョウホウ</t>
    </rPh>
    <rPh sb="5" eb="7">
      <t>メイサイ</t>
    </rPh>
    <rPh sb="10" eb="11">
      <t>タ</t>
    </rPh>
    <rPh sb="12" eb="14">
      <t>サンシュツ</t>
    </rPh>
    <rPh sb="14" eb="16">
      <t>コンキョ</t>
    </rPh>
    <rPh sb="17" eb="19">
      <t>ランガイ</t>
    </rPh>
    <rPh sb="20" eb="22">
      <t>キサイ</t>
    </rPh>
    <rPh sb="23" eb="24">
      <t>ギョウ</t>
    </rPh>
    <rPh sb="25" eb="26">
      <t>レツ</t>
    </rPh>
    <rPh sb="27" eb="29">
      <t>チョウセイ</t>
    </rPh>
    <phoneticPr fontId="3"/>
  </si>
  <si>
    <t>国庫支出金</t>
    <rPh sb="0" eb="2">
      <t>コッコ</t>
    </rPh>
    <rPh sb="2" eb="5">
      <t>シシュツキン</t>
    </rPh>
    <phoneticPr fontId="3"/>
  </si>
  <si>
    <t>県支出金</t>
    <rPh sb="0" eb="1">
      <t>ケン</t>
    </rPh>
    <rPh sb="1" eb="4">
      <t>シシュツキン</t>
    </rPh>
    <phoneticPr fontId="3"/>
  </si>
  <si>
    <t>一般会計</t>
    <phoneticPr fontId="3"/>
  </si>
  <si>
    <t>決算統計13表　普通建設事業費　地方債</t>
    <rPh sb="0" eb="2">
      <t>ケッサン</t>
    </rPh>
    <rPh sb="2" eb="4">
      <t>トウケイ</t>
    </rPh>
    <rPh sb="6" eb="7">
      <t>ヒョウ</t>
    </rPh>
    <rPh sb="8" eb="10">
      <t>フツウ</t>
    </rPh>
    <rPh sb="10" eb="12">
      <t>ケンセツ</t>
    </rPh>
    <rPh sb="12" eb="15">
      <t>ジギョウヒ</t>
    </rPh>
    <rPh sb="16" eb="19">
      <t>チホウサイ</t>
    </rPh>
    <phoneticPr fontId="3"/>
  </si>
  <si>
    <t>決算統計13表　普通建設事業費　歳出合計</t>
    <rPh sb="0" eb="2">
      <t>ケッサン</t>
    </rPh>
    <rPh sb="2" eb="4">
      <t>トウケイ</t>
    </rPh>
    <rPh sb="6" eb="7">
      <t>ヒョウ</t>
    </rPh>
    <rPh sb="8" eb="10">
      <t>フツウ</t>
    </rPh>
    <rPh sb="10" eb="12">
      <t>ケンセツ</t>
    </rPh>
    <rPh sb="12" eb="15">
      <t>ジギョウヒ</t>
    </rPh>
    <rPh sb="16" eb="18">
      <t>サイシュツ</t>
    </rPh>
    <rPh sb="18" eb="20">
      <t>ゴウケイ</t>
    </rPh>
    <phoneticPr fontId="3"/>
  </si>
  <si>
    <t>CF投資　公共施設等整備支出</t>
    <rPh sb="2" eb="4">
      <t>トウシ</t>
    </rPh>
    <rPh sb="5" eb="7">
      <t>コウキョウ</t>
    </rPh>
    <rPh sb="7" eb="9">
      <t>シセツ</t>
    </rPh>
    <rPh sb="9" eb="10">
      <t>トウ</t>
    </rPh>
    <rPh sb="10" eb="12">
      <t>セイビ</t>
    </rPh>
    <rPh sb="12" eb="14">
      <t>シシュツ</t>
    </rPh>
    <phoneticPr fontId="3"/>
  </si>
  <si>
    <t>PL</t>
  </si>
  <si>
    <t>投資損失引当金繰入額</t>
  </si>
  <si>
    <t>損失補償等引当金繰入額</t>
  </si>
  <si>
    <t>PLその他業務費用のうち不納欠損費用計上額</t>
    <rPh sb="4" eb="5">
      <t>タ</t>
    </rPh>
    <rPh sb="5" eb="7">
      <t>ギョウム</t>
    </rPh>
    <rPh sb="7" eb="9">
      <t>ヒヨウ</t>
    </rPh>
    <rPh sb="12" eb="14">
      <t>フノウ</t>
    </rPh>
    <rPh sb="14" eb="16">
      <t>ケッソン</t>
    </rPh>
    <rPh sb="16" eb="18">
      <t>ヒヨウ</t>
    </rPh>
    <rPh sb="18" eb="20">
      <t>ケイジョウ</t>
    </rPh>
    <rPh sb="20" eb="21">
      <t>ガク</t>
    </rPh>
    <phoneticPr fontId="3"/>
  </si>
  <si>
    <t>PLその他業務費用のうち棚卸資産原価</t>
    <rPh sb="4" eb="5">
      <t>タ</t>
    </rPh>
    <rPh sb="5" eb="7">
      <t>ギョウム</t>
    </rPh>
    <rPh sb="7" eb="9">
      <t>ヒヨウ</t>
    </rPh>
    <rPh sb="12" eb="14">
      <t>タナオロシ</t>
    </rPh>
    <rPh sb="14" eb="16">
      <t>シサン</t>
    </rPh>
    <rPh sb="16" eb="18">
      <t>ゲンカ</t>
    </rPh>
    <phoneticPr fontId="3"/>
  </si>
  <si>
    <t>臨時支出</t>
    <rPh sb="0" eb="2">
      <t>リンジ</t>
    </rPh>
    <rPh sb="2" eb="4">
      <t>シシュツ</t>
    </rPh>
    <phoneticPr fontId="3"/>
  </si>
  <si>
    <t>PL補助金等-CF補助金等支出</t>
    <rPh sb="2" eb="5">
      <t>ホジョキン</t>
    </rPh>
    <rPh sb="5" eb="6">
      <t>トウ</t>
    </rPh>
    <phoneticPr fontId="1"/>
  </si>
  <si>
    <t>過年度支出建設仮勘定の費用振替</t>
    <rPh sb="0" eb="3">
      <t>カネンド</t>
    </rPh>
    <rPh sb="3" eb="5">
      <t>シシュツ</t>
    </rPh>
    <rPh sb="5" eb="7">
      <t>ケンセツ</t>
    </rPh>
    <rPh sb="7" eb="10">
      <t>カリカンジョウ</t>
    </rPh>
    <rPh sb="11" eb="13">
      <t>ヒヨウ</t>
    </rPh>
    <rPh sb="13" eb="15">
      <t>フリカエ</t>
    </rPh>
    <phoneticPr fontId="3"/>
  </si>
  <si>
    <t>CF業務収入（使用料及び手数料）-PL経常収益（使用料及び手数料）</t>
    <rPh sb="19" eb="21">
      <t>ケイジョウ</t>
    </rPh>
    <rPh sb="21" eb="23">
      <t>シュウエキ</t>
    </rPh>
    <rPh sb="24" eb="27">
      <t>シヨウリョウ</t>
    </rPh>
    <rPh sb="27" eb="28">
      <t>オヨ</t>
    </rPh>
    <rPh sb="29" eb="32">
      <t>テスウリョウ</t>
    </rPh>
    <phoneticPr fontId="4"/>
  </si>
  <si>
    <t>臨時収入</t>
    <rPh sb="0" eb="2">
      <t>リンジ</t>
    </rPh>
    <rPh sb="2" eb="4">
      <t>シュウニュウ</t>
    </rPh>
    <phoneticPr fontId="3"/>
  </si>
  <si>
    <t>CF業務収入（その他）-PL経常収益（その他）</t>
    <rPh sb="14" eb="16">
      <t>ケイジョウ</t>
    </rPh>
    <rPh sb="16" eb="18">
      <t>シュウエキ</t>
    </rPh>
    <rPh sb="21" eb="22">
      <t>タ</t>
    </rPh>
    <phoneticPr fontId="4"/>
  </si>
  <si>
    <t>資産売却益</t>
    <rPh sb="0" eb="2">
      <t>シサン</t>
    </rPh>
    <rPh sb="2" eb="5">
      <t>バイキャクエキ</t>
    </rPh>
    <phoneticPr fontId="3"/>
  </si>
  <si>
    <t>純行政コスト_地方債</t>
    <rPh sb="0" eb="1">
      <t>ジュン</t>
    </rPh>
    <rPh sb="1" eb="3">
      <t>ギョウセイ</t>
    </rPh>
    <rPh sb="7" eb="10">
      <t>チホウサイ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</si>
  <si>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</si>
  <si>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徴収不能引当金繰入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クリイレ</t>
    </rPh>
    <phoneticPr fontId="3"/>
  </si>
  <si>
    <t>臨時損失その他</t>
    <rPh sb="0" eb="2">
      <t>リンジ</t>
    </rPh>
    <rPh sb="2" eb="4">
      <t>ソンシツ</t>
    </rPh>
    <rPh sb="6" eb="7">
      <t>タ</t>
    </rPh>
    <phoneticPr fontId="3"/>
  </si>
  <si>
    <t>【純行政コスト_その他内訳】</t>
    <rPh sb="1" eb="2">
      <t>ジュン</t>
    </rPh>
    <rPh sb="2" eb="4">
      <t>ギョウセイ</t>
    </rPh>
    <rPh sb="10" eb="11">
      <t>タ</t>
    </rPh>
    <rPh sb="11" eb="13">
      <t>ウチワケ</t>
    </rPh>
    <phoneticPr fontId="3"/>
  </si>
  <si>
    <t>その他非資金取引</t>
    <rPh sb="2" eb="3">
      <t>タ</t>
    </rPh>
    <rPh sb="3" eb="4">
      <t>ヒ</t>
    </rPh>
    <rPh sb="4" eb="6">
      <t>シキン</t>
    </rPh>
    <rPh sb="6" eb="8">
      <t>トリヒキ</t>
    </rPh>
    <phoneticPr fontId="3"/>
  </si>
  <si>
    <t>【検証】</t>
    <rPh sb="1" eb="3">
      <t>ケンショウ</t>
    </rPh>
    <phoneticPr fontId="3"/>
  </si>
  <si>
    <t>【様式第2号】</t>
  </si>
  <si>
    <t>【様式第3号】</t>
  </si>
  <si>
    <t>【様式第4号】</t>
  </si>
  <si>
    <t>行政コスト計算書</t>
  </si>
  <si>
    <t>純資産変動計算書</t>
  </si>
  <si>
    <t>資金収支計算書</t>
  </si>
  <si>
    <t>科目名</t>
  </si>
  <si>
    <t>固定資産等形成分</t>
  </si>
  <si>
    <t>余剰分(不足分)</t>
  </si>
  <si>
    <t xml:space="preserve">  経常費用</t>
  </si>
  <si>
    <t>前年度末純資産残高</t>
  </si>
  <si>
    <t>【業務活動収支】</t>
  </si>
  <si>
    <t xml:space="preserve">    業務費用</t>
  </si>
  <si>
    <t xml:space="preserve">  純行政コスト（△）</t>
  </si>
  <si>
    <t xml:space="preserve">  業務支出</t>
  </si>
  <si>
    <t xml:space="preserve">      人件費</t>
  </si>
  <si>
    <t xml:space="preserve">  財源</t>
  </si>
  <si>
    <t xml:space="preserve">    業務費用支出</t>
  </si>
  <si>
    <t xml:space="preserve">        職員給与費</t>
  </si>
  <si>
    <t xml:space="preserve">    税収等</t>
  </si>
  <si>
    <t xml:space="preserve">      人件費支出</t>
  </si>
  <si>
    <t xml:space="preserve">        賞与等引当金繰入額</t>
  </si>
  <si>
    <t xml:space="preserve">    国県等補助金</t>
  </si>
  <si>
    <t xml:space="preserve">      物件費等支出</t>
  </si>
  <si>
    <t xml:space="preserve">        退職手当引当金繰入額</t>
  </si>
  <si>
    <t xml:space="preserve">  本年度差額</t>
  </si>
  <si>
    <t xml:space="preserve">      支払利息支出</t>
  </si>
  <si>
    <t xml:space="preserve">        その他</t>
  </si>
  <si>
    <t xml:space="preserve">  固定資産等の変動（内部変動）</t>
  </si>
  <si>
    <t xml:space="preserve">      その他の支出</t>
  </si>
  <si>
    <t xml:space="preserve">      物件費等</t>
  </si>
  <si>
    <t xml:space="preserve">    有形固定資産等の増加</t>
  </si>
  <si>
    <t xml:space="preserve">    移転費用支出</t>
  </si>
  <si>
    <t xml:space="preserve">        物件費</t>
  </si>
  <si>
    <t xml:space="preserve">    有形固定資産等の減少</t>
  </si>
  <si>
    <t xml:space="preserve">      補助金等支出</t>
  </si>
  <si>
    <t xml:space="preserve">        維持補修費</t>
  </si>
  <si>
    <t xml:space="preserve">    貸付金・基金等の増加</t>
  </si>
  <si>
    <t xml:space="preserve">      社会保障給付支出</t>
  </si>
  <si>
    <t xml:space="preserve">        減価償却費</t>
  </si>
  <si>
    <t xml:space="preserve">    貸付金・基金等の減少</t>
  </si>
  <si>
    <t xml:space="preserve">      他会計への繰出支出</t>
  </si>
  <si>
    <t xml:space="preserve">  資産評価差額</t>
  </si>
  <si>
    <t xml:space="preserve">      その他の業務費用</t>
  </si>
  <si>
    <t xml:space="preserve">  無償所管換等</t>
  </si>
  <si>
    <t xml:space="preserve">  業務収入</t>
  </si>
  <si>
    <t xml:space="preserve">        支払利息</t>
  </si>
  <si>
    <t xml:space="preserve">  その他</t>
  </si>
  <si>
    <t xml:space="preserve">    税収等収入</t>
  </si>
  <si>
    <t xml:space="preserve">        徴収不能引当金繰入額</t>
  </si>
  <si>
    <t xml:space="preserve">  本年度純資産変動額</t>
  </si>
  <si>
    <t xml:space="preserve">    国県等補助金収入</t>
  </si>
  <si>
    <t>本年度末純資産残高</t>
  </si>
  <si>
    <t xml:space="preserve">    使用料及び手数料収入</t>
  </si>
  <si>
    <t xml:space="preserve">    移転費用</t>
  </si>
  <si>
    <t xml:space="preserve">    その他の収入</t>
  </si>
  <si>
    <t xml:space="preserve">      補助金等</t>
  </si>
  <si>
    <t xml:space="preserve">  臨時支出</t>
  </si>
  <si>
    <t xml:space="preserve">      社会保障給付</t>
  </si>
  <si>
    <t xml:space="preserve">    災害復旧事業費支出</t>
  </si>
  <si>
    <t xml:space="preserve">      他会計への繰出金</t>
  </si>
  <si>
    <t xml:space="preserve">    その他の支出</t>
  </si>
  <si>
    <t xml:space="preserve">      その他</t>
  </si>
  <si>
    <t xml:space="preserve">  臨時収入</t>
  </si>
  <si>
    <t xml:space="preserve">  経常収益</t>
  </si>
  <si>
    <t>業務活動収支</t>
  </si>
  <si>
    <t xml:space="preserve">    使用料及び手数料</t>
  </si>
  <si>
    <t>【投資活動収支】</t>
  </si>
  <si>
    <t xml:space="preserve">    その他</t>
  </si>
  <si>
    <t xml:space="preserve">  投資活動支出</t>
  </si>
  <si>
    <t>純経常行政コスト</t>
  </si>
  <si>
    <t xml:space="preserve">    公共施設等整備費支出</t>
  </si>
  <si>
    <t xml:space="preserve">  臨時損失</t>
  </si>
  <si>
    <t xml:space="preserve">    基金積立金支出</t>
  </si>
  <si>
    <t xml:space="preserve">    災害復旧事業費</t>
  </si>
  <si>
    <t xml:space="preserve">    投資及び出資金支出</t>
  </si>
  <si>
    <t xml:space="preserve">    資産除売却損</t>
  </si>
  <si>
    <t xml:space="preserve">    貸付金支出</t>
  </si>
  <si>
    <t xml:space="preserve">    投資損失引当金繰入額</t>
  </si>
  <si>
    <t xml:space="preserve">    損失補償等引当金繰入額</t>
  </si>
  <si>
    <t xml:space="preserve">  投資活動収入</t>
  </si>
  <si>
    <t xml:space="preserve">  臨時利益</t>
  </si>
  <si>
    <t xml:space="preserve">    基金取崩収入</t>
  </si>
  <si>
    <t xml:space="preserve">    資産売却益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</si>
  <si>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</si>
  <si>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</si>
  <si>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</si>
  <si>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</si>
  <si>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</si>
  <si>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地方債償還支出</t>
  </si>
  <si>
    <t xml:space="preserve">  財務活動収入</t>
  </si>
  <si>
    <t xml:space="preserve">    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</si>
  <si>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</si>
  <si>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</si>
  <si>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</si>
  <si>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</si>
  <si>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</si>
  <si>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</si>
  <si>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</si>
  <si>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</si>
  <si>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臨時利益その他</t>
    <rPh sb="0" eb="2">
      <t>リンジ</t>
    </rPh>
    <rPh sb="2" eb="4">
      <t>リエキ</t>
    </rPh>
    <rPh sb="6" eb="7">
      <t>タ</t>
    </rPh>
    <phoneticPr fontId="3"/>
  </si>
  <si>
    <t>検収調書　6公債費　借換債</t>
    <rPh sb="0" eb="4">
      <t>ケンシュウチョウショ</t>
    </rPh>
    <rPh sb="6" eb="9">
      <t>コウサイヒ</t>
    </rPh>
    <rPh sb="10" eb="13">
      <t>カリカエサイ</t>
    </rPh>
    <phoneticPr fontId="3"/>
  </si>
  <si>
    <t>Ver.19.4</t>
  </si>
  <si>
    <t>元号更新</t>
    <rPh sb="0" eb="2">
      <t>ゲンゴウ</t>
    </rPh>
    <rPh sb="2" eb="4">
      <t>コウシン</t>
    </rPh>
    <phoneticPr fontId="3"/>
  </si>
  <si>
    <t>【様式第1号】</t>
  </si>
  <si>
    <t>貸借対照表</t>
  </si>
  <si>
    <t>【資産の部】</t>
  </si>
  <si>
    <t>【負債の部】</t>
  </si>
  <si>
    <t xml:space="preserve">  固定資産</t>
  </si>
  <si>
    <t xml:space="preserve">  固定負債</t>
  </si>
  <si>
    <t xml:space="preserve">    有形固定資産</t>
  </si>
  <si>
    <t xml:space="preserve">    地方債</t>
  </si>
  <si>
    <t xml:space="preserve">      事業用資産</t>
  </si>
  <si>
    <t xml:space="preserve">    長期未払金</t>
  </si>
  <si>
    <t>-</t>
  </si>
  <si>
    <t xml:space="preserve">        土地</t>
  </si>
  <si>
    <t xml:space="preserve">    退職手当引当金</t>
  </si>
  <si>
    <t xml:space="preserve">        立木竹</t>
  </si>
  <si>
    <t xml:space="preserve">    損失補償等引当金</t>
  </si>
  <si>
    <t xml:space="preserve">        建物</t>
  </si>
  <si>
    <t xml:space="preserve">        建物減価償却累計額</t>
  </si>
  <si>
    <t xml:space="preserve">  流動負債</t>
  </si>
  <si>
    <t xml:space="preserve">        工作物</t>
  </si>
  <si>
    <t xml:space="preserve">    １年内償還予定地方債</t>
  </si>
  <si>
    <t xml:space="preserve">        工作物減価償却累計額</t>
  </si>
  <si>
    <t xml:space="preserve">    未払金</t>
  </si>
  <si>
    <t xml:space="preserve">        船舶</t>
  </si>
  <si>
    <t xml:space="preserve">    未払費用</t>
  </si>
  <si>
    <t xml:space="preserve">        船舶減価償却累計額</t>
  </si>
  <si>
    <t xml:space="preserve">    前受金</t>
  </si>
  <si>
    <t xml:space="preserve">        浮標等</t>
  </si>
  <si>
    <t xml:space="preserve">    前受収益</t>
  </si>
  <si>
    <t xml:space="preserve">        浮標等減価償却累計額</t>
  </si>
  <si>
    <t xml:space="preserve">    賞与等引当金</t>
  </si>
  <si>
    <t xml:space="preserve">        航空機</t>
  </si>
  <si>
    <t xml:space="preserve">    預り金</t>
  </si>
  <si>
    <t xml:space="preserve">        航空機減価償却累計額</t>
  </si>
  <si>
    <t>負債合計</t>
  </si>
  <si>
    <t xml:space="preserve">        その他減価償却累計額</t>
  </si>
  <si>
    <t>【純資産の部】</t>
  </si>
  <si>
    <t xml:space="preserve">        建設仮勘定</t>
  </si>
  <si>
    <t xml:space="preserve">  固定資産等形成分</t>
  </si>
  <si>
    <t xml:space="preserve">      インフラ資産</t>
  </si>
  <si>
    <t xml:space="preserve">  余剰分（不足分）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</si>
  <si>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</si>
  <si>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</si>
  <si>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</si>
  <si>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</si>
  <si>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</si>
  <si>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</si>
  <si>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</si>
  <si>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</si>
  <si>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</si>
  <si>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</si>
  <si>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</si>
  <si>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</si>
  <si>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</si>
  <si>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</si>
  <si>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</si>
  <si>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</si>
  <si>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</si>
  <si>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</si>
  <si>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</si>
  <si>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</si>
  <si>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</si>
  <si>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</si>
  <si>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徴収不能引当金</t>
  </si>
  <si>
    <t>純資産合計</t>
  </si>
  <si>
    <t>資産合計</t>
  </si>
  <si>
    <t>負債及び純資産合計</t>
  </si>
  <si>
    <t>PL補助金等</t>
    <rPh sb="2" eb="5">
      <t>ホジョキン</t>
    </rPh>
    <rPh sb="5" eb="6">
      <t>トウ</t>
    </rPh>
    <phoneticPr fontId="3"/>
  </si>
  <si>
    <t>BS地方債流動</t>
    <rPh sb="2" eb="4">
      <t>チホウ</t>
    </rPh>
    <rPh sb="4" eb="5">
      <t>サイ</t>
    </rPh>
    <rPh sb="5" eb="7">
      <t>リュウドウ</t>
    </rPh>
    <phoneticPr fontId="3"/>
  </si>
  <si>
    <t>BS未収金</t>
    <rPh sb="2" eb="5">
      <t>ミシュウキン</t>
    </rPh>
    <phoneticPr fontId="3"/>
  </si>
  <si>
    <t>BS徴収不能引当金</t>
    <rPh sb="2" eb="4">
      <t>チョウシュウ</t>
    </rPh>
    <rPh sb="4" eb="6">
      <t>フノウ</t>
    </rPh>
    <rPh sb="6" eb="9">
      <t>ヒキアテキン</t>
    </rPh>
    <phoneticPr fontId="3"/>
  </si>
  <si>
    <t>BS長期延滞債権</t>
    <rPh sb="2" eb="4">
      <t>チョウキ</t>
    </rPh>
    <rPh sb="4" eb="8">
      <t>エンタイサイケン</t>
    </rPh>
    <phoneticPr fontId="3"/>
  </si>
  <si>
    <t>BS長期貸付金</t>
    <rPh sb="2" eb="4">
      <t>チョウキ</t>
    </rPh>
    <rPh sb="4" eb="6">
      <t>カシツケ</t>
    </rPh>
    <rPh sb="6" eb="7">
      <t>キン</t>
    </rPh>
    <phoneticPr fontId="3"/>
  </si>
  <si>
    <t>BS短期貸付金</t>
    <rPh sb="2" eb="6">
      <t>タンキカシツケ</t>
    </rPh>
    <rPh sb="6" eb="7">
      <t>キン</t>
    </rPh>
    <phoneticPr fontId="3"/>
  </si>
  <si>
    <t>BSその他</t>
    <rPh sb="4" eb="5">
      <t>タ</t>
    </rPh>
    <phoneticPr fontId="3"/>
  </si>
  <si>
    <t>BS出資金</t>
    <rPh sb="2" eb="5">
      <t>シュッシキン</t>
    </rPh>
    <phoneticPr fontId="3"/>
  </si>
  <si>
    <t>BS有価証券</t>
    <rPh sb="2" eb="4">
      <t>ユウカ</t>
    </rPh>
    <rPh sb="4" eb="6">
      <t>ショウケン</t>
    </rPh>
    <phoneticPr fontId="3"/>
  </si>
  <si>
    <t>公営企業出資金</t>
    <rPh sb="0" eb="4">
      <t>コウエイキギョウ</t>
    </rPh>
    <rPh sb="4" eb="7">
      <t>シュッシキン</t>
    </rPh>
    <phoneticPr fontId="3"/>
  </si>
  <si>
    <t>BS投資損失引当金</t>
    <rPh sb="2" eb="4">
      <t>トウシ</t>
    </rPh>
    <rPh sb="4" eb="6">
      <t>ソンシツ</t>
    </rPh>
    <rPh sb="6" eb="8">
      <t>ヒキアテ</t>
    </rPh>
    <rPh sb="8" eb="9">
      <t>キン</t>
    </rPh>
    <phoneticPr fontId="3"/>
  </si>
  <si>
    <t>寄託金</t>
    <rPh sb="0" eb="3">
      <t>キタクキン</t>
    </rPh>
    <phoneticPr fontId="3"/>
  </si>
  <si>
    <t>茨城県信用保証協会損失補償寄託金</t>
    <rPh sb="0" eb="3">
      <t>イバラキケン</t>
    </rPh>
    <rPh sb="3" eb="5">
      <t>シンヨウ</t>
    </rPh>
    <rPh sb="5" eb="7">
      <t>ホショウ</t>
    </rPh>
    <rPh sb="7" eb="9">
      <t>キョウカイ</t>
    </rPh>
    <rPh sb="9" eb="11">
      <t>ソンシツ</t>
    </rPh>
    <rPh sb="11" eb="13">
      <t>ホショウ</t>
    </rPh>
    <rPh sb="13" eb="16">
      <t>キタクキン</t>
    </rPh>
    <phoneticPr fontId="5"/>
  </si>
  <si>
    <t>BS退職手当引当金</t>
    <rPh sb="2" eb="9">
      <t>タイショクテアテヒキアテキン</t>
    </rPh>
    <phoneticPr fontId="3"/>
  </si>
  <si>
    <t>BS損失補償引当金</t>
    <rPh sb="2" eb="4">
      <t>ソンシツ</t>
    </rPh>
    <rPh sb="4" eb="6">
      <t>ホショウ</t>
    </rPh>
    <rPh sb="6" eb="9">
      <t>ヒキアテキン</t>
    </rPh>
    <phoneticPr fontId="3"/>
  </si>
  <si>
    <t>BS賞与等引当金</t>
    <rPh sb="2" eb="4">
      <t>ショウヨ</t>
    </rPh>
    <rPh sb="4" eb="5">
      <t>トウ</t>
    </rPh>
    <rPh sb="5" eb="8">
      <t>ヒキアテキン</t>
    </rPh>
    <phoneticPr fontId="3"/>
  </si>
  <si>
    <t>市税</t>
  </si>
  <si>
    <t>地方譲与税</t>
  </si>
  <si>
    <t>利子割交付金</t>
  </si>
  <si>
    <t>配当割交付金</t>
  </si>
  <si>
    <t>株式等譲渡所得割交付金</t>
  </si>
  <si>
    <t>地方消費税交付金</t>
  </si>
  <si>
    <t>ゴルフ場利用税交付金</t>
  </si>
  <si>
    <t>地方特例交付金</t>
  </si>
  <si>
    <t>地方交付税</t>
  </si>
  <si>
    <t>交通安全対策特別交付金</t>
  </si>
  <si>
    <t>分担金の及び負担金</t>
    <rPh sb="0" eb="3">
      <t>ブンタンキン</t>
    </rPh>
    <rPh sb="4" eb="5">
      <t>オヨ</t>
    </rPh>
    <rPh sb="6" eb="9">
      <t>フタンキン</t>
    </rPh>
    <phoneticPr fontId="5"/>
  </si>
  <si>
    <t>寄附金</t>
    <rPh sb="0" eb="3">
      <t>キフキン</t>
    </rPh>
    <phoneticPr fontId="5"/>
  </si>
  <si>
    <t>環境性能割交付金</t>
    <rPh sb="0" eb="4">
      <t>カンキョウセイノウ</t>
    </rPh>
    <rPh sb="4" eb="5">
      <t>ワリ</t>
    </rPh>
    <rPh sb="5" eb="8">
      <t>コウフキン</t>
    </rPh>
    <phoneticPr fontId="3"/>
  </si>
  <si>
    <t>CF補助金収入（投資）</t>
    <rPh sb="2" eb="5">
      <t>ホジョキン</t>
    </rPh>
    <rPh sb="5" eb="7">
      <t>シュウニュウ</t>
    </rPh>
    <rPh sb="8" eb="10">
      <t>トウシ</t>
    </rPh>
    <phoneticPr fontId="3"/>
  </si>
  <si>
    <t>取得価額</t>
    <rPh sb="0" eb="4">
      <t>シュトクカガク</t>
    </rPh>
    <phoneticPr fontId="3"/>
  </si>
  <si>
    <t>減価償却累計額</t>
    <rPh sb="0" eb="7">
      <t>ゲンカショウキャクルイケイガク</t>
    </rPh>
    <phoneticPr fontId="3"/>
  </si>
  <si>
    <t>年度末残高</t>
    <rPh sb="0" eb="5">
      <t>ネンドマツザンダカ</t>
    </rPh>
    <phoneticPr fontId="3"/>
  </si>
  <si>
    <t>本年度償却額</t>
    <rPh sb="0" eb="6">
      <t>ホンネンドショウキャクガク</t>
    </rPh>
    <phoneticPr fontId="3"/>
  </si>
  <si>
    <t>無形固定資産減価償却費</t>
    <rPh sb="0" eb="11">
      <t>ムケイコテイシサンゲンカショウキャクヒ</t>
    </rPh>
    <phoneticPr fontId="3"/>
  </si>
  <si>
    <t>PL減価償却費</t>
    <rPh sb="2" eb="7">
      <t>ゲンカショウキャクヒ</t>
    </rPh>
    <phoneticPr fontId="3"/>
  </si>
  <si>
    <t>決算額</t>
    <rPh sb="0" eb="3">
      <t>ケッサンガク</t>
    </rPh>
    <phoneticPr fontId="3"/>
  </si>
  <si>
    <t>未収調整</t>
    <rPh sb="0" eb="4">
      <t>ミシュウチョウセイ</t>
    </rPh>
    <phoneticPr fontId="3"/>
  </si>
  <si>
    <t>（令和3年3月31日現在）</t>
  </si>
  <si>
    <t>自治体名：茨城県笠間市</t>
  </si>
  <si>
    <t>自　令和2年4月1日</t>
  </si>
  <si>
    <t>至　令和3年3月31日</t>
  </si>
  <si>
    <t>年度：令和2年度</t>
  </si>
  <si>
    <t>笠間市水道事業会計</t>
    <rPh sb="0" eb="2">
      <t>カサマ</t>
    </rPh>
    <rPh sb="2" eb="3">
      <t>シ</t>
    </rPh>
    <rPh sb="3" eb="5">
      <t>スイドウ</t>
    </rPh>
    <rPh sb="5" eb="7">
      <t>ジギョウ</t>
    </rPh>
    <rPh sb="7" eb="9">
      <t>カイケイ</t>
    </rPh>
    <phoneticPr fontId="32"/>
  </si>
  <si>
    <t>笠間市公共下水道事業会計</t>
    <rPh sb="0" eb="3">
      <t>カサマシ</t>
    </rPh>
    <rPh sb="3" eb="5">
      <t>コウキョウ</t>
    </rPh>
    <rPh sb="5" eb="7">
      <t>ゲスイ</t>
    </rPh>
    <rPh sb="7" eb="8">
      <t>ドウ</t>
    </rPh>
    <rPh sb="8" eb="10">
      <t>ジギョウ</t>
    </rPh>
    <rPh sb="10" eb="12">
      <t>カイケイ</t>
    </rPh>
    <phoneticPr fontId="33"/>
  </si>
  <si>
    <t>笠間市病院事業会計</t>
    <rPh sb="0" eb="2">
      <t>カサマ</t>
    </rPh>
    <rPh sb="2" eb="3">
      <t>シ</t>
    </rPh>
    <rPh sb="3" eb="5">
      <t>ビョウイン</t>
    </rPh>
    <rPh sb="5" eb="7">
      <t>ジギョウ</t>
    </rPh>
    <rPh sb="7" eb="9">
      <t>カイケイ</t>
    </rPh>
    <phoneticPr fontId="32"/>
  </si>
  <si>
    <t>笠間工芸の丘株式会社</t>
  </si>
  <si>
    <t>一般財団法人 笠間市開発公社</t>
    <rPh sb="0" eb="2">
      <t>イッパン</t>
    </rPh>
    <rPh sb="2" eb="6">
      <t>ザイダンホウジン</t>
    </rPh>
    <rPh sb="7" eb="10">
      <t>カサマシ</t>
    </rPh>
    <rPh sb="10" eb="12">
      <t>カイハツ</t>
    </rPh>
    <rPh sb="12" eb="14">
      <t>コウシャ</t>
    </rPh>
    <phoneticPr fontId="32"/>
  </si>
  <si>
    <t>一般財団法人 笠間市農業公社</t>
    <rPh sb="7" eb="10">
      <t>カサマシ</t>
    </rPh>
    <rPh sb="10" eb="12">
      <t>ノウギョウ</t>
    </rPh>
    <rPh sb="12" eb="14">
      <t>コウシャ</t>
    </rPh>
    <phoneticPr fontId="32"/>
  </si>
  <si>
    <t>株式会社　道の駅笠間</t>
    <rPh sb="0" eb="4">
      <t>カブシキガイシャ</t>
    </rPh>
    <rPh sb="5" eb="6">
      <t>ミチ</t>
    </rPh>
    <rPh sb="7" eb="8">
      <t>エキ</t>
    </rPh>
    <rPh sb="8" eb="10">
      <t>カサマ</t>
    </rPh>
    <phoneticPr fontId="6"/>
  </si>
  <si>
    <t>笠間商業開発株式会社</t>
  </si>
  <si>
    <t>茨城計算センター</t>
  </si>
  <si>
    <t>茨城県環境保全事業団</t>
    <rPh sb="0" eb="2">
      <t>イバラキ</t>
    </rPh>
    <rPh sb="2" eb="3">
      <t>ケン</t>
    </rPh>
    <rPh sb="3" eb="5">
      <t>カンキョウ</t>
    </rPh>
    <rPh sb="5" eb="7">
      <t>ホゼン</t>
    </rPh>
    <rPh sb="7" eb="10">
      <t>ジギョウダン</t>
    </rPh>
    <phoneticPr fontId="32"/>
  </si>
  <si>
    <t>茨城県信用保証協会</t>
  </si>
  <si>
    <t>いばらき腎バンク</t>
    <rPh sb="4" eb="5">
      <t>ジン</t>
    </rPh>
    <phoneticPr fontId="32"/>
  </si>
  <si>
    <t>茨城県暴力追放推進センター</t>
    <rPh sb="3" eb="5">
      <t>ボウリョク</t>
    </rPh>
    <rPh sb="5" eb="7">
      <t>ツイホウ</t>
    </rPh>
    <rPh sb="7" eb="9">
      <t>スイシン</t>
    </rPh>
    <phoneticPr fontId="32"/>
  </si>
  <si>
    <t>茨城県国際交流協会</t>
    <rPh sb="3" eb="5">
      <t>コクサイ</t>
    </rPh>
    <rPh sb="5" eb="7">
      <t>コウリュウ</t>
    </rPh>
    <rPh sb="7" eb="9">
      <t>キョウカイ</t>
    </rPh>
    <phoneticPr fontId="32"/>
  </si>
  <si>
    <t>リバーフロント研究所</t>
    <rPh sb="7" eb="10">
      <t>ケンキュウジョ</t>
    </rPh>
    <phoneticPr fontId="32"/>
  </si>
  <si>
    <t>酪農連合会</t>
    <rPh sb="0" eb="2">
      <t>ラクノウ</t>
    </rPh>
    <rPh sb="2" eb="5">
      <t>レンゴウカイ</t>
    </rPh>
    <phoneticPr fontId="32"/>
  </si>
  <si>
    <t>茨城県消防協会</t>
    <rPh sb="3" eb="5">
      <t>ショウボウ</t>
    </rPh>
    <rPh sb="5" eb="7">
      <t>キョウカイ</t>
    </rPh>
    <phoneticPr fontId="32"/>
  </si>
  <si>
    <t>茨城県建設技術公社</t>
    <rPh sb="3" eb="5">
      <t>ケンセツ</t>
    </rPh>
    <rPh sb="5" eb="7">
      <t>ギジュツ</t>
    </rPh>
    <rPh sb="7" eb="9">
      <t>コウシャ</t>
    </rPh>
    <phoneticPr fontId="32"/>
  </si>
  <si>
    <t>砂防フロンティア整備推進機構</t>
    <rPh sb="0" eb="2">
      <t>サボウ</t>
    </rPh>
    <rPh sb="8" eb="10">
      <t>セイビ</t>
    </rPh>
    <rPh sb="10" eb="12">
      <t>スイシン</t>
    </rPh>
    <rPh sb="12" eb="14">
      <t>キコウ</t>
    </rPh>
    <phoneticPr fontId="32"/>
  </si>
  <si>
    <t>茨城県中小企業振興公社</t>
    <rPh sb="0" eb="3">
      <t>イバラキケン</t>
    </rPh>
    <rPh sb="3" eb="5">
      <t>チュウショウ</t>
    </rPh>
    <rPh sb="5" eb="7">
      <t>キギョウ</t>
    </rPh>
    <rPh sb="7" eb="9">
      <t>シンコウ</t>
    </rPh>
    <rPh sb="9" eb="11">
      <t>コウシャ</t>
    </rPh>
    <phoneticPr fontId="29"/>
  </si>
  <si>
    <t>茨城県中央食肉公社</t>
    <rPh sb="0" eb="3">
      <t>イバラキケン</t>
    </rPh>
    <rPh sb="3" eb="5">
      <t>チュウオウ</t>
    </rPh>
    <rPh sb="5" eb="7">
      <t>ショクニク</t>
    </rPh>
    <rPh sb="7" eb="9">
      <t>コウシャ</t>
    </rPh>
    <phoneticPr fontId="29"/>
  </si>
  <si>
    <t>茨城県農業信用基金協会</t>
    <rPh sb="0" eb="3">
      <t>イバラキケン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32"/>
  </si>
  <si>
    <t>茨城県社会福祉事業団</t>
    <rPh sb="0" eb="3">
      <t>イバラキケン</t>
    </rPh>
    <rPh sb="3" eb="5">
      <t>シャカイ</t>
    </rPh>
    <rPh sb="5" eb="7">
      <t>フクシ</t>
    </rPh>
    <rPh sb="7" eb="10">
      <t>ジギョウダン</t>
    </rPh>
    <phoneticPr fontId="32"/>
  </si>
  <si>
    <t>茨城県畜産協会（預託金）</t>
    <rPh sb="0" eb="3">
      <t>イバラキケン</t>
    </rPh>
    <rPh sb="3" eb="5">
      <t>チクサン</t>
    </rPh>
    <rPh sb="5" eb="7">
      <t>キョウカイ</t>
    </rPh>
    <phoneticPr fontId="32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</si>
  <si>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32"/>
  </si>
  <si>
    <t>（株）フットボールクラブ水戸ホーリーホック</t>
    <rPh sb="1" eb="2">
      <t>カブ</t>
    </rPh>
    <rPh sb="12" eb="14">
      <t>ミト</t>
    </rPh>
    <phoneticPr fontId="32"/>
  </si>
  <si>
    <t>笠間栗ファクトリー株式会社</t>
    <rPh sb="0" eb="3">
      <t>カサマクリ</t>
    </rPh>
    <rPh sb="9" eb="13">
      <t>カブシキガイシャ</t>
    </rPh>
    <phoneticPr fontId="6"/>
  </si>
  <si>
    <t>有価証券で計上分</t>
    <rPh sb="0" eb="4">
      <t>ユウカショウケン</t>
    </rPh>
    <rPh sb="5" eb="8">
      <t>ケイジョウブン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</si>
  <si>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</si>
  <si>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減債基金</t>
    <rPh sb="0" eb="4">
      <t>ゲンサイキキン</t>
    </rPh>
    <phoneticPr fontId="9"/>
  </si>
  <si>
    <t>庁舎建設基金</t>
    <rPh sb="0" eb="2">
      <t>チョウシャ</t>
    </rPh>
    <rPh sb="2" eb="4">
      <t>ケンセツ</t>
    </rPh>
    <rPh sb="4" eb="6">
      <t>キキン</t>
    </rPh>
    <phoneticPr fontId="28"/>
  </si>
  <si>
    <t>国際交流基金</t>
    <rPh sb="0" eb="2">
      <t>コクサイ</t>
    </rPh>
    <rPh sb="2" eb="4">
      <t>コウリュウ</t>
    </rPh>
    <rPh sb="4" eb="6">
      <t>キキン</t>
    </rPh>
    <phoneticPr fontId="28"/>
  </si>
  <si>
    <t>友部駅橋上化及び自由通路整備基金</t>
    <rPh sb="0" eb="3">
      <t>トモベエキ</t>
    </rPh>
    <rPh sb="3" eb="5">
      <t>キョウジョウ</t>
    </rPh>
    <rPh sb="5" eb="6">
      <t>カ</t>
    </rPh>
    <rPh sb="6" eb="7">
      <t>オヨ</t>
    </rPh>
    <rPh sb="8" eb="10">
      <t>ジユウ</t>
    </rPh>
    <rPh sb="10" eb="12">
      <t>ツウロ</t>
    </rPh>
    <rPh sb="12" eb="14">
      <t>セイビ</t>
    </rPh>
    <rPh sb="14" eb="16">
      <t>キキン</t>
    </rPh>
    <phoneticPr fontId="28"/>
  </si>
  <si>
    <t>福祉更生事業基金</t>
    <rPh sb="0" eb="2">
      <t>フクシ</t>
    </rPh>
    <rPh sb="2" eb="4">
      <t>コウセイ</t>
    </rPh>
    <rPh sb="4" eb="6">
      <t>ジギョウ</t>
    </rPh>
    <rPh sb="6" eb="8">
      <t>キキン</t>
    </rPh>
    <phoneticPr fontId="28"/>
  </si>
  <si>
    <t>地域福祉基金</t>
    <rPh sb="0" eb="2">
      <t>チイキ</t>
    </rPh>
    <rPh sb="2" eb="4">
      <t>フクシ</t>
    </rPh>
    <rPh sb="4" eb="6">
      <t>キキン</t>
    </rPh>
    <phoneticPr fontId="28"/>
  </si>
  <si>
    <t>高齢者保健福祉基金</t>
    <rPh sb="0" eb="3">
      <t>コウレイシャ</t>
    </rPh>
    <rPh sb="3" eb="5">
      <t>ホケン</t>
    </rPh>
    <rPh sb="5" eb="7">
      <t>フクシ</t>
    </rPh>
    <rPh sb="7" eb="9">
      <t>キキン</t>
    </rPh>
    <phoneticPr fontId="28"/>
  </si>
  <si>
    <t>岩間地区福祉振興基金</t>
    <rPh sb="0" eb="2">
      <t>イワマ</t>
    </rPh>
    <rPh sb="2" eb="4">
      <t>チク</t>
    </rPh>
    <rPh sb="4" eb="6">
      <t>フクシ</t>
    </rPh>
    <rPh sb="6" eb="8">
      <t>シンコウ</t>
    </rPh>
    <rPh sb="8" eb="10">
      <t>キキン</t>
    </rPh>
    <phoneticPr fontId="28"/>
  </si>
  <si>
    <t>みどりの基金</t>
    <rPh sb="4" eb="6">
      <t>キキン</t>
    </rPh>
    <phoneticPr fontId="28"/>
  </si>
  <si>
    <t>地球温暖化防止等事業基金</t>
    <rPh sb="0" eb="2">
      <t>チキュウ</t>
    </rPh>
    <rPh sb="2" eb="5">
      <t>オンダンカ</t>
    </rPh>
    <rPh sb="5" eb="8">
      <t>ボウシトウ</t>
    </rPh>
    <rPh sb="8" eb="10">
      <t>ジギョウ</t>
    </rPh>
    <rPh sb="10" eb="12">
      <t>キキン</t>
    </rPh>
    <phoneticPr fontId="28"/>
  </si>
  <si>
    <t>福田地区地域振興整備基金</t>
    <rPh sb="0" eb="2">
      <t>フクダ</t>
    </rPh>
    <rPh sb="2" eb="4">
      <t>チク</t>
    </rPh>
    <rPh sb="4" eb="6">
      <t>チイキ</t>
    </rPh>
    <rPh sb="6" eb="8">
      <t>シンコウ</t>
    </rPh>
    <rPh sb="8" eb="10">
      <t>セイビ</t>
    </rPh>
    <rPh sb="10" eb="12">
      <t>キキン</t>
    </rPh>
    <phoneticPr fontId="28"/>
  </si>
  <si>
    <t>義務教育施設整備基金</t>
    <rPh sb="0" eb="2">
      <t>ギム</t>
    </rPh>
    <rPh sb="2" eb="4">
      <t>キョウイク</t>
    </rPh>
    <rPh sb="4" eb="6">
      <t>シセツ</t>
    </rPh>
    <rPh sb="6" eb="8">
      <t>セイビ</t>
    </rPh>
    <rPh sb="8" eb="10">
      <t>キキン</t>
    </rPh>
    <phoneticPr fontId="28"/>
  </si>
  <si>
    <t>文化財保護基金</t>
    <rPh sb="0" eb="3">
      <t>ブンカザイ</t>
    </rPh>
    <rPh sb="3" eb="5">
      <t>ホゴ</t>
    </rPh>
    <rPh sb="5" eb="7">
      <t>キキン</t>
    </rPh>
    <phoneticPr fontId="28"/>
  </si>
  <si>
    <t>笠間駅北区画整理整備基金</t>
    <rPh sb="0" eb="3">
      <t>カサマエキ</t>
    </rPh>
    <rPh sb="3" eb="4">
      <t>キタ</t>
    </rPh>
    <rPh sb="4" eb="6">
      <t>クカク</t>
    </rPh>
    <rPh sb="6" eb="8">
      <t>セイリ</t>
    </rPh>
    <rPh sb="8" eb="10">
      <t>セイビ</t>
    </rPh>
    <rPh sb="10" eb="12">
      <t>キキン</t>
    </rPh>
    <phoneticPr fontId="28"/>
  </si>
  <si>
    <t>ふるさと創生基金</t>
    <rPh sb="4" eb="6">
      <t>ソウセイ</t>
    </rPh>
    <rPh sb="6" eb="8">
      <t>キキン</t>
    </rPh>
    <phoneticPr fontId="28"/>
  </si>
  <si>
    <t>元気かさま応援基金</t>
    <rPh sb="0" eb="2">
      <t>ゲンキ</t>
    </rPh>
    <rPh sb="5" eb="7">
      <t>オウエン</t>
    </rPh>
    <rPh sb="7" eb="9">
      <t>キキン</t>
    </rPh>
    <phoneticPr fontId="28"/>
  </si>
  <si>
    <t>まちづくり振興基金（合併振興基金）</t>
  </si>
  <si>
    <t>復興まちづくり基金</t>
    <rPh sb="0" eb="2">
      <t>フッコウ</t>
    </rPh>
    <phoneticPr fontId="28"/>
  </si>
  <si>
    <t>市街地活性化基金</t>
  </si>
  <si>
    <t>企業立地促進基金</t>
  </si>
  <si>
    <t>土地開発基金</t>
    <rPh sb="0" eb="2">
      <t>トチ</t>
    </rPh>
    <rPh sb="2" eb="4">
      <t>カイハツ</t>
    </rPh>
    <rPh sb="4" eb="6">
      <t>キキン</t>
    </rPh>
    <phoneticPr fontId="28"/>
  </si>
  <si>
    <t>公共建築物長寿命化等対応基金</t>
    <rPh sb="0" eb="2">
      <t>コウキョウ</t>
    </rPh>
    <rPh sb="2" eb="4">
      <t>ケンチク</t>
    </rPh>
    <rPh sb="4" eb="5">
      <t>ブツ</t>
    </rPh>
    <rPh sb="5" eb="6">
      <t>チョウ</t>
    </rPh>
    <rPh sb="6" eb="9">
      <t>ジュミョウカ</t>
    </rPh>
    <rPh sb="9" eb="10">
      <t>トウ</t>
    </rPh>
    <rPh sb="10" eb="12">
      <t>タイオウ</t>
    </rPh>
    <rPh sb="12" eb="14">
      <t>キキン</t>
    </rPh>
    <phoneticPr fontId="30"/>
  </si>
  <si>
    <t>福ちゃんの森公園管理運営基金</t>
    <rPh sb="0" eb="1">
      <t>フク</t>
    </rPh>
    <rPh sb="5" eb="6">
      <t>モリ</t>
    </rPh>
    <rPh sb="6" eb="8">
      <t>コウエン</t>
    </rPh>
    <rPh sb="8" eb="10">
      <t>カンリ</t>
    </rPh>
    <rPh sb="10" eb="12">
      <t>ウンエイ</t>
    </rPh>
    <rPh sb="12" eb="14">
      <t>キキン</t>
    </rPh>
    <phoneticPr fontId="30"/>
  </si>
  <si>
    <t>森林環境整備基金</t>
    <rPh sb="0" eb="2">
      <t>シンリン</t>
    </rPh>
    <rPh sb="2" eb="4">
      <t>カンキョウ</t>
    </rPh>
    <rPh sb="4" eb="6">
      <t>セイビ</t>
    </rPh>
    <rPh sb="6" eb="8">
      <t>キキン</t>
    </rPh>
    <phoneticPr fontId="6"/>
  </si>
  <si>
    <t>笠間市　一般会計等</t>
    <rPh sb="0" eb="2">
      <t>カサマ</t>
    </rPh>
    <rPh sb="2" eb="3">
      <t>シ</t>
    </rPh>
    <rPh sb="4" eb="9">
      <t>イッパンカイケイトウ</t>
    </rPh>
    <phoneticPr fontId="3"/>
  </si>
  <si>
    <t>新型コロナウイルス感染症対策基金</t>
    <rPh sb="0" eb="2">
      <t>シンガタ</t>
    </rPh>
    <rPh sb="9" eb="12">
      <t>カンセンショウ</t>
    </rPh>
    <rPh sb="12" eb="14">
      <t>タイサク</t>
    </rPh>
    <rPh sb="14" eb="16">
      <t>キキン</t>
    </rPh>
    <phoneticPr fontId="6"/>
  </si>
  <si>
    <t>地方創生拠点整備基金</t>
    <rPh sb="0" eb="2">
      <t>チホウ</t>
    </rPh>
    <rPh sb="2" eb="4">
      <t>ソウセイ</t>
    </rPh>
    <rPh sb="4" eb="6">
      <t>キョテン</t>
    </rPh>
    <rPh sb="6" eb="8">
      <t>セイビ</t>
    </rPh>
    <rPh sb="8" eb="10">
      <t>キキン</t>
    </rPh>
    <phoneticPr fontId="6"/>
  </si>
  <si>
    <t>地域改善対策貸付金</t>
    <rPh sb="0" eb="2">
      <t>チイキ</t>
    </rPh>
    <rPh sb="2" eb="4">
      <t>カイゼン</t>
    </rPh>
    <rPh sb="4" eb="6">
      <t>タイサク</t>
    </rPh>
    <rPh sb="6" eb="8">
      <t>カシツケ</t>
    </rPh>
    <rPh sb="8" eb="9">
      <t>キン</t>
    </rPh>
    <phoneticPr fontId="31"/>
  </si>
  <si>
    <t>地域総合整備資金貸付金</t>
    <rPh sb="0" eb="2">
      <t>チイキ</t>
    </rPh>
    <rPh sb="2" eb="4">
      <t>ソウゴウ</t>
    </rPh>
    <rPh sb="4" eb="6">
      <t>セイビ</t>
    </rPh>
    <rPh sb="6" eb="8">
      <t>シキン</t>
    </rPh>
    <rPh sb="8" eb="10">
      <t>カシツケ</t>
    </rPh>
    <rPh sb="10" eb="11">
      <t>キン</t>
    </rPh>
    <phoneticPr fontId="31"/>
  </si>
  <si>
    <t>災害援護資金貸付金</t>
  </si>
  <si>
    <t>高額療養費貸付金</t>
    <rPh sb="0" eb="2">
      <t>コウガク</t>
    </rPh>
    <rPh sb="2" eb="5">
      <t>リョウヨウヒ</t>
    </rPh>
    <rPh sb="5" eb="7">
      <t>カシツケ</t>
    </rPh>
    <rPh sb="7" eb="8">
      <t>キン</t>
    </rPh>
    <phoneticPr fontId="31"/>
  </si>
  <si>
    <t>自治金融預託金</t>
    <rPh sb="0" eb="2">
      <t>ジチ</t>
    </rPh>
    <rPh sb="2" eb="4">
      <t>キンユウ</t>
    </rPh>
    <rPh sb="4" eb="7">
      <t>ヨタクキン</t>
    </rPh>
    <phoneticPr fontId="6"/>
  </si>
  <si>
    <t>1.1.1_個人市民税</t>
  </si>
  <si>
    <t>1.1.2_法人市民税</t>
  </si>
  <si>
    <t>1.2.1_固定資産税</t>
  </si>
  <si>
    <t>1.3.1_軽自動車税</t>
  </si>
  <si>
    <t>13.1.2.3_児童クラブ保護者負担金</t>
  </si>
  <si>
    <t>13.1.2.3_保育所入所児童保護者負担金</t>
  </si>
  <si>
    <t>14.1.5.3_笠間芸術の森公園有料施設使用料</t>
  </si>
  <si>
    <t>14.1.6.4_市営住宅使用料</t>
  </si>
  <si>
    <t>17.1.1.1_土地貸付収入</t>
  </si>
  <si>
    <t>21.3.1.1_地域改善対策住宅新築資金等利子収入</t>
  </si>
  <si>
    <t>21.4.2.1_空家所有者弁償金</t>
  </si>
  <si>
    <t>21.4.3.1_学校給食費</t>
  </si>
  <si>
    <t>21.4.5.1_医療福祉費等返納金</t>
  </si>
  <si>
    <t>21.4.5.2_諸収入（雑入）</t>
    <rPh sb="9" eb="10">
      <t>ショ</t>
    </rPh>
    <rPh sb="10" eb="12">
      <t>シュウニュウ</t>
    </rPh>
    <rPh sb="13" eb="15">
      <t>ザツニュウ</t>
    </rPh>
    <phoneticPr fontId="18"/>
  </si>
  <si>
    <t>21.3.1.1_地域改善対策住宅新築資金等元金収入</t>
  </si>
  <si>
    <t>21.3.2.1_高額療養費貸付金元金収入</t>
  </si>
  <si>
    <t>13.1.4.2_スクールバス保護者負担金</t>
  </si>
  <si>
    <t>21.4.5.2_諸収入（雑入）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</si>
  <si>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</si>
  <si>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</si>
  <si>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</si>
  <si>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</si>
  <si>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</si>
  <si>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</si>
  <si>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</si>
  <si>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</si>
  <si>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</si>
  <si>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</si>
  <si>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</si>
  <si>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合併処理浄化槽設置整備事業補助金</t>
    <phoneticPr fontId="3"/>
  </si>
  <si>
    <t>一般市民</t>
    <rPh sb="0" eb="4">
      <t>イッパンシミン</t>
    </rPh>
    <phoneticPr fontId="3"/>
  </si>
  <si>
    <t>民間認定こども園</t>
    <rPh sb="0" eb="2">
      <t>ミンカン</t>
    </rPh>
    <rPh sb="2" eb="4">
      <t>ニンテイ</t>
    </rPh>
    <rPh sb="7" eb="8">
      <t>エン</t>
    </rPh>
    <phoneticPr fontId="3"/>
  </si>
  <si>
    <t>茨城県後期高齢者医療広域連合</t>
  </si>
  <si>
    <t>保育所入所負担金</t>
  </si>
  <si>
    <t>民間保育園</t>
    <rPh sb="0" eb="2">
      <t>ミンカン</t>
    </rPh>
    <rPh sb="2" eb="5">
      <t>ホイクエン</t>
    </rPh>
    <phoneticPr fontId="3"/>
  </si>
  <si>
    <t>その他</t>
    <rPh sb="2" eb="3">
      <t>タ</t>
    </rPh>
    <phoneticPr fontId="3"/>
  </si>
  <si>
    <t>民間認定こども園入園負担金</t>
  </si>
  <si>
    <t>後期高齢者医療療養給付費負担金</t>
  </si>
  <si>
    <t>特別定額給付金</t>
  </si>
  <si>
    <t>企業立地促進事業補助金</t>
  </si>
  <si>
    <t>各企業</t>
    <rPh sb="0" eb="3">
      <t>カクキギョウ</t>
    </rPh>
    <phoneticPr fontId="3"/>
  </si>
  <si>
    <t>法人事業税交付金</t>
    <rPh sb="0" eb="5">
      <t>ホウジンジギョウゼイ</t>
    </rPh>
    <rPh sb="5" eb="8">
      <t>コウフキン</t>
    </rPh>
    <phoneticPr fontId="3"/>
  </si>
  <si>
    <t>特別会計繰入金</t>
    <rPh sb="0" eb="7">
      <t>トクベツカイケイクリイレキン</t>
    </rPh>
    <phoneticPr fontId="5"/>
  </si>
  <si>
    <t>財産区繰入金</t>
    <rPh sb="0" eb="3">
      <t>ザイサンク</t>
    </rPh>
    <rPh sb="3" eb="6">
      <t>クリイレキン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</si>
</sst>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[Red]_ * \-#,##0_ ;_ * &quot;-&quot;_ ;_ @_ "/>
  </numFmts>
  <fonts count="34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170">
    <xf numFmtId="0" fontId="0" fillId="0" borderId="0" xfId="0"/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3" fontId="2" fillId="0" borderId="0" xfId="0" applyNumberFormat="1" applyFont="1"/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/>
    <xf numFmtId="3" fontId="0" fillId="0" borderId="0" xfId="0" applyNumberFormat="1" applyFont="1"/>
    <xf numFmtId="3" fontId="0" fillId="0" borderId="0" xfId="0" applyNumberFormat="1" applyFont="1" applyAlignment="1">
      <alignment horizontal="right"/>
    </xf>
    <xf numFmtId="3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10" fontId="1" fillId="0" borderId="1" xfId="0" applyNumberFormat="1" applyFont="1" applyBorder="1" applyAlignment="1">
      <alignment horizontal="right" vertical="center"/>
    </xf>
    <xf numFmtId="0" fontId="0" fillId="3" borderId="0" xfId="0" applyFill="1"/>
    <xf numFmtId="4" fontId="1" fillId="0" borderId="1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horizontal="right" vertical="center"/>
    </xf>
    <xf numFmtId="3" fontId="5" fillId="0" borderId="3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1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5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6" fillId="0" borderId="10" xfId="1" applyFont="1" applyBorder="1" applyAlignment="1">
      <alignment vertical="center"/>
    </xf>
    <xf numFmtId="0" fontId="17" fillId="0" borderId="10" xfId="1" applyFont="1" applyBorder="1" applyAlignment="1">
      <alignment vertical="center"/>
    </xf>
    <xf numFmtId="3" fontId="8" fillId="0" borderId="0" xfId="0" applyNumberFormat="1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14" fontId="0" fillId="0" borderId="0" xfId="0" applyNumberFormat="1"/>
    <xf numFmtId="0" fontId="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Border="1" applyAlignment="1">
      <alignment horizontal="left" vertical="center"/>
    </xf>
    <xf numFmtId="3" fontId="1" fillId="0" borderId="0" xfId="0" applyNumberFormat="1" applyFont="1" applyAlignment="1">
      <alignment horizontal="right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3" fontId="8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3" fontId="1" fillId="0" borderId="3" xfId="0" applyNumberFormat="1" applyFont="1" applyBorder="1" applyAlignment="1">
      <alignment horizontal="center" vertical="center"/>
    </xf>
    <xf numFmtId="3" fontId="18" fillId="0" borderId="0" xfId="0" applyNumberFormat="1" applyFont="1" applyAlignment="1">
      <alignment horizontal="right" vertical="center"/>
    </xf>
    <xf numFmtId="3" fontId="1" fillId="0" borderId="1" xfId="0" applyNumberFormat="1" applyFont="1" applyBorder="1" applyAlignment="1">
      <alignment horizontal="left" vertical="center"/>
    </xf>
    <xf numFmtId="176" fontId="12" fillId="0" borderId="1" xfId="2" applyNumberFormat="1" applyFont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0" fillId="0" borderId="0" xfId="0" applyNumberFormat="1" applyAlignment="1">
      <alignment horizontal="right"/>
    </xf>
    <xf numFmtId="3" fontId="1" fillId="0" borderId="8" xfId="0" applyNumberFormat="1" applyFont="1" applyBorder="1" applyAlignment="1">
      <alignment vertical="center"/>
    </xf>
    <xf numFmtId="3" fontId="0" fillId="0" borderId="1" xfId="0" applyNumberFormat="1" applyBorder="1"/>
    <xf numFmtId="3" fontId="0" fillId="0" borderId="0" xfId="0" applyNumberFormat="1" applyAlignment="1">
      <alignment horizontal="left"/>
    </xf>
    <xf numFmtId="3" fontId="20" fillId="0" borderId="0" xfId="0" applyNumberFormat="1" applyFont="1"/>
    <xf numFmtId="3" fontId="5" fillId="0" borderId="1" xfId="0" applyNumberFormat="1" applyFont="1" applyFill="1" applyBorder="1" applyAlignment="1">
      <alignment horizontal="right" vertical="center"/>
    </xf>
    <xf numFmtId="0" fontId="15" fillId="0" borderId="0" xfId="0" applyFont="1"/>
    <xf numFmtId="0" fontId="21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15" fillId="0" borderId="14" xfId="0" applyFont="1" applyBorder="1"/>
    <xf numFmtId="0" fontId="25" fillId="0" borderId="0" xfId="0" applyFont="1" applyAlignment="1">
      <alignment horizontal="left" vertical="center"/>
    </xf>
    <xf numFmtId="3" fontId="0" fillId="0" borderId="0" xfId="0" applyNumberFormat="1" applyAlignment="1">
      <alignment vertical="center" shrinkToFit="1"/>
    </xf>
    <xf numFmtId="3" fontId="0" fillId="0" borderId="0" xfId="0" applyNumberFormat="1" applyAlignment="1">
      <alignment shrinkToFit="1"/>
    </xf>
    <xf numFmtId="3" fontId="0" fillId="0" borderId="1" xfId="0" applyNumberFormat="1" applyFont="1" applyBorder="1"/>
    <xf numFmtId="3" fontId="0" fillId="0" borderId="1" xfId="0" applyNumberFormat="1" applyFont="1" applyBorder="1" applyAlignment="1">
      <alignment shrinkToFit="1"/>
    </xf>
    <xf numFmtId="3" fontId="26" fillId="0" borderId="0" xfId="0" applyNumberFormat="1" applyFont="1"/>
    <xf numFmtId="0" fontId="15" fillId="0" borderId="0" xfId="0" applyFont="1"/>
    <xf numFmtId="3" fontId="1" fillId="0" borderId="1" xfId="0" applyNumberFormat="1" applyFont="1" applyBorder="1" applyAlignment="1">
      <alignment horizontal="left" vertical="center"/>
    </xf>
    <xf numFmtId="3" fontId="1" fillId="0" borderId="15" xfId="0" applyNumberFormat="1" applyFont="1" applyBorder="1"/>
    <xf numFmtId="3" fontId="0" fillId="0" borderId="0" xfId="0" applyNumberFormat="1" applyAlignment="1">
      <alignment vertical="center"/>
    </xf>
    <xf numFmtId="38" fontId="1" fillId="0" borderId="0" xfId="2" applyFont="1" applyAlignment="1"/>
    <xf numFmtId="38" fontId="8" fillId="0" borderId="0" xfId="2" applyFont="1" applyAlignment="1"/>
    <xf numFmtId="3" fontId="1" fillId="0" borderId="1" xfId="0" applyNumberFormat="1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horizontal="right"/>
    </xf>
    <xf numFmtId="0" fontId="24" fillId="0" borderId="1" xfId="0" applyFont="1" applyBorder="1"/>
    <xf numFmtId="0" fontId="24" fillId="0" borderId="13" xfId="0" applyFont="1" applyBorder="1" applyAlignment="1">
      <alignment horizontal="left" vertical="center"/>
    </xf>
    <xf numFmtId="3" fontId="24" fillId="0" borderId="13" xfId="0" applyNumberFormat="1" applyFont="1" applyBorder="1" applyAlignment="1">
      <alignment horizontal="right"/>
    </xf>
    <xf numFmtId="0" fontId="24" fillId="0" borderId="13" xfId="0" applyFont="1" applyBorder="1"/>
    <xf numFmtId="0" fontId="21" fillId="2" borderId="1" xfId="0" applyFont="1" applyFill="1" applyBorder="1" applyAlignment="1">
      <alignment horizontal="center" vertical="center"/>
    </xf>
    <xf numFmtId="0" fontId="15" fillId="0" borderId="0" xfId="0" applyFont="1"/>
    <xf numFmtId="0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 shrinkToFit="1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3" fontId="23" fillId="0" borderId="0" xfId="0" applyNumberFormat="1" applyFont="1"/>
    <xf numFmtId="3" fontId="23" fillId="0" borderId="0" xfId="0" applyNumberFormat="1" applyFont="1" applyAlignment="1">
      <alignment horizontal="right"/>
    </xf>
    <xf numFmtId="3" fontId="27" fillId="2" borderId="1" xfId="0" applyNumberFormat="1" applyFont="1" applyFill="1" applyBorder="1" applyAlignment="1">
      <alignment horizontal="center" vertical="center"/>
    </xf>
    <xf numFmtId="3" fontId="27" fillId="2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lef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0" xfId="0" applyNumberFormat="1" applyFont="1"/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horizontal="right"/>
    </xf>
    <xf numFmtId="0" fontId="24" fillId="0" borderId="1" xfId="0" applyFont="1" applyBorder="1"/>
    <xf numFmtId="0" fontId="24" fillId="0" borderId="13" xfId="0" applyFont="1" applyBorder="1" applyAlignment="1">
      <alignment horizontal="left" vertical="center"/>
    </xf>
    <xf numFmtId="3" fontId="24" fillId="0" borderId="13" xfId="0" applyNumberFormat="1" applyFont="1" applyBorder="1" applyAlignment="1">
      <alignment horizontal="right"/>
    </xf>
    <xf numFmtId="0" fontId="24" fillId="0" borderId="13" xfId="0" applyFont="1" applyBorder="1"/>
    <xf numFmtId="0" fontId="21" fillId="2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5" fillId="0" borderId="0" xfId="0" applyFont="1"/>
    <xf numFmtId="0" fontId="23" fillId="0" borderId="0" xfId="0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12" fillId="2" borderId="4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2" fillId="0" borderId="1" xfId="1" applyFont="1" applyBorder="1" applyAlignment="1">
      <alignment horizontal="left" vertical="center" wrapText="1"/>
    </xf>
    <xf numFmtId="176" fontId="12" fillId="0" borderId="6" xfId="2" applyNumberFormat="1" applyFont="1" applyBorder="1" applyAlignment="1">
      <alignment vertical="center" wrapText="1"/>
    </xf>
    <xf numFmtId="176" fontId="12" fillId="0" borderId="4" xfId="2" applyNumberFormat="1" applyFont="1" applyBorder="1" applyAlignment="1">
      <alignment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/>
    </xf>
    <xf numFmtId="0" fontId="12" fillId="4" borderId="1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 wrapText="1"/>
    </xf>
    <xf numFmtId="0" fontId="12" fillId="0" borderId="6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6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176" fontId="12" fillId="0" borderId="6" xfId="1" applyNumberFormat="1" applyFont="1" applyBorder="1" applyAlignment="1">
      <alignment vertical="center" wrapText="1"/>
    </xf>
    <xf numFmtId="176" fontId="12" fillId="0" borderId="4" xfId="1" applyNumberFormat="1" applyFont="1" applyBorder="1" applyAlignment="1">
      <alignment vertical="center" wrapText="1"/>
    </xf>
    <xf numFmtId="0" fontId="12" fillId="0" borderId="6" xfId="1" applyFont="1" applyBorder="1" applyAlignment="1">
      <alignment horizontal="left" vertical="center"/>
    </xf>
    <xf numFmtId="0" fontId="12" fillId="0" borderId="4" xfId="1" applyFont="1" applyBorder="1" applyAlignment="1">
      <alignment horizontal="left" vertical="center"/>
    </xf>
    <xf numFmtId="0" fontId="12" fillId="0" borderId="1" xfId="1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1"/>
  <sheetViews>
    <sheetView workbookViewId="0">
      <selection activeCell="C3" sqref="C3"/>
    </sheetView>
  </sheetViews>
  <sheetFormatPr defaultRowHeight="13" x14ac:dyDescent="0.2"/>
  <cols>
    <col min="2" max="2" width="14.08984375" bestFit="1" customWidth="1"/>
    <col min="3" max="3" width="18.6328125" bestFit="1" customWidth="1"/>
  </cols>
  <sheetData>
    <row r="2" spans="2:3" x14ac:dyDescent="0.2">
      <c r="B2" t="s">
        <v>147</v>
      </c>
      <c r="C2" s="21" t="s">
        <v>557</v>
      </c>
    </row>
    <row r="3" spans="2:3" x14ac:dyDescent="0.2">
      <c r="B3" t="s">
        <v>86</v>
      </c>
      <c r="C3" s="21">
        <v>2</v>
      </c>
    </row>
    <row r="4" spans="2:3" x14ac:dyDescent="0.2">
      <c r="C4" s="21"/>
    </row>
    <row r="6" spans="2:3" x14ac:dyDescent="0.2">
      <c r="B6" t="s">
        <v>146</v>
      </c>
      <c r="C6" s="48" t="s">
        <v>149</v>
      </c>
    </row>
    <row r="7" spans="2:3" x14ac:dyDescent="0.2">
      <c r="C7" t="s">
        <v>150</v>
      </c>
    </row>
    <row r="8" spans="2:3" x14ac:dyDescent="0.2">
      <c r="B8" t="s">
        <v>252</v>
      </c>
      <c r="C8" t="s">
        <v>253</v>
      </c>
    </row>
    <row r="9" spans="2:3" x14ac:dyDescent="0.2">
      <c r="B9" t="s">
        <v>261</v>
      </c>
      <c r="C9" t="s">
        <v>262</v>
      </c>
    </row>
    <row r="10" spans="2:3" x14ac:dyDescent="0.2">
      <c r="B10" t="s">
        <v>263</v>
      </c>
      <c r="C10" t="s">
        <v>264</v>
      </c>
    </row>
    <row r="11" spans="2:3" x14ac:dyDescent="0.2">
      <c r="B11" t="s">
        <v>392</v>
      </c>
      <c r="C11" t="s">
        <v>393</v>
      </c>
    </row>
  </sheetData>
  <phoneticPr fontId="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FFCC"/>
  </sheetPr>
  <dimension ref="A1:F26"/>
  <sheetViews>
    <sheetView view="pageBreakPreview" zoomScaleNormal="100" zoomScaleSheetLayoutView="100" workbookViewId="0"/>
  </sheetViews>
  <sheetFormatPr defaultColWidth="8.90625" defaultRowHeight="11" x14ac:dyDescent="0.2"/>
  <cols>
    <col min="1" max="1" width="36.7265625" style="7" bestFit="1" customWidth="1"/>
    <col min="2" max="3" width="19.90625" style="7" customWidth="1"/>
    <col min="4" max="16384" width="8.90625" style="7"/>
  </cols>
  <sheetData>
    <row r="1" spans="1:3" ht="14" x14ac:dyDescent="0.2">
      <c r="A1" s="44" t="s">
        <v>134</v>
      </c>
      <c r="C1" s="9" t="str">
        <f>"自治体名："&amp;基礎情報!C2</f>
        <v>自治体名：笠間市　一般会計等</v>
      </c>
    </row>
    <row r="2" spans="1:3" ht="13" x14ac:dyDescent="0.2">
      <c r="A2" s="8"/>
      <c r="C2" s="9" t="str">
        <f>"年度：令和"&amp;基礎情報!C3&amp;"年度"</f>
        <v>年度：令和2年度</v>
      </c>
    </row>
    <row r="3" spans="1:3" ht="13" x14ac:dyDescent="0.2">
      <c r="A3" s="8"/>
      <c r="C3" s="9"/>
    </row>
    <row r="4" spans="1:3" ht="13" x14ac:dyDescent="0.2">
      <c r="C4" s="9" t="s">
        <v>94</v>
      </c>
    </row>
    <row r="5" spans="1:3" ht="22.5" customHeight="1" x14ac:dyDescent="0.2">
      <c r="A5" s="3" t="s">
        <v>35</v>
      </c>
      <c r="B5" s="3" t="s">
        <v>31</v>
      </c>
      <c r="C5" s="3" t="s">
        <v>39</v>
      </c>
    </row>
    <row r="6" spans="1:3" ht="18" customHeight="1" x14ac:dyDescent="0.2">
      <c r="A6" s="4" t="s">
        <v>38</v>
      </c>
      <c r="B6" s="2"/>
      <c r="C6" s="2"/>
    </row>
    <row r="7" spans="1:3" ht="18" customHeight="1" x14ac:dyDescent="0.2">
      <c r="A7" s="4" t="s">
        <v>579</v>
      </c>
      <c r="B7" s="2">
        <v>999876</v>
      </c>
      <c r="C7" s="2">
        <v>0</v>
      </c>
    </row>
    <row r="8" spans="1:3" ht="18" customHeight="1" x14ac:dyDescent="0.2">
      <c r="A8" s="4" t="s">
        <v>580</v>
      </c>
      <c r="B8" s="2">
        <v>273000</v>
      </c>
      <c r="C8" s="2">
        <v>10920</v>
      </c>
    </row>
    <row r="9" spans="1:3" ht="18" customHeight="1" x14ac:dyDescent="0.2">
      <c r="A9" s="4"/>
      <c r="B9" s="2"/>
      <c r="C9" s="2"/>
    </row>
    <row r="10" spans="1:3" ht="18" customHeight="1" thickBot="1" x14ac:dyDescent="0.25">
      <c r="A10" s="11" t="s">
        <v>36</v>
      </c>
      <c r="B10" s="10">
        <f>SUM(B6:B9)</f>
        <v>1272876</v>
      </c>
      <c r="C10" s="10">
        <f>SUM(C6:C9)</f>
        <v>10920</v>
      </c>
    </row>
    <row r="11" spans="1:3" ht="18" customHeight="1" thickTop="1" x14ac:dyDescent="0.2">
      <c r="A11" s="4" t="s">
        <v>37</v>
      </c>
      <c r="B11" s="2"/>
      <c r="C11" s="2"/>
    </row>
    <row r="12" spans="1:3" ht="18" customHeight="1" x14ac:dyDescent="0.2">
      <c r="A12" s="100" t="s">
        <v>565</v>
      </c>
      <c r="B12" s="2">
        <v>41428826</v>
      </c>
      <c r="C12" s="2">
        <v>4706315</v>
      </c>
    </row>
    <row r="13" spans="1:3" ht="18" customHeight="1" x14ac:dyDescent="0.2">
      <c r="A13" s="100" t="s">
        <v>566</v>
      </c>
      <c r="B13" s="2">
        <v>14590400</v>
      </c>
      <c r="C13" s="2">
        <v>1507188</v>
      </c>
    </row>
    <row r="14" spans="1:3" ht="18" customHeight="1" x14ac:dyDescent="0.2">
      <c r="A14" s="100" t="s">
        <v>567</v>
      </c>
      <c r="B14" s="2">
        <v>77173457</v>
      </c>
      <c r="C14" s="2">
        <v>8373320</v>
      </c>
    </row>
    <row r="15" spans="1:3" ht="18" customHeight="1" x14ac:dyDescent="0.2">
      <c r="A15" s="100" t="s">
        <v>568</v>
      </c>
      <c r="B15" s="2">
        <v>6184300</v>
      </c>
      <c r="C15" s="2">
        <v>708102</v>
      </c>
    </row>
    <row r="16" spans="1:3" ht="18" customHeight="1" x14ac:dyDescent="0.2">
      <c r="A16" s="100" t="s">
        <v>569</v>
      </c>
      <c r="B16" s="2">
        <v>211500</v>
      </c>
      <c r="C16" s="2">
        <v>0</v>
      </c>
    </row>
    <row r="17" spans="1:6" ht="18" customHeight="1" x14ac:dyDescent="0.2">
      <c r="A17" s="100" t="s">
        <v>570</v>
      </c>
      <c r="B17" s="2">
        <v>87400</v>
      </c>
      <c r="C17" s="2">
        <v>8452</v>
      </c>
    </row>
    <row r="18" spans="1:6" ht="18" customHeight="1" x14ac:dyDescent="0.2">
      <c r="A18" s="100" t="s">
        <v>581</v>
      </c>
      <c r="B18" s="2">
        <v>4500</v>
      </c>
      <c r="C18" s="2">
        <v>0</v>
      </c>
    </row>
    <row r="19" spans="1:6" ht="18" customHeight="1" x14ac:dyDescent="0.2">
      <c r="A19" s="100" t="s">
        <v>572</v>
      </c>
      <c r="B19" s="2">
        <v>704440</v>
      </c>
      <c r="C19" s="2">
        <v>0</v>
      </c>
    </row>
    <row r="20" spans="1:6" ht="18" customHeight="1" x14ac:dyDescent="0.2">
      <c r="A20" s="100" t="s">
        <v>573</v>
      </c>
      <c r="B20" s="2">
        <v>2300</v>
      </c>
      <c r="C20" s="2">
        <v>644</v>
      </c>
    </row>
    <row r="21" spans="1:6" ht="18" customHeight="1" x14ac:dyDescent="0.2">
      <c r="A21" s="100" t="s">
        <v>574</v>
      </c>
      <c r="B21" s="2">
        <v>71217</v>
      </c>
      <c r="C21" s="2">
        <v>0</v>
      </c>
    </row>
    <row r="22" spans="1:6" ht="18" customHeight="1" x14ac:dyDescent="0.2">
      <c r="A22" s="100" t="s">
        <v>576</v>
      </c>
      <c r="B22" s="2">
        <v>485650</v>
      </c>
      <c r="C22" s="2">
        <v>26322</v>
      </c>
    </row>
    <row r="23" spans="1:6" ht="18" customHeight="1" x14ac:dyDescent="0.2">
      <c r="A23" s="100" t="s">
        <v>582</v>
      </c>
      <c r="B23" s="2">
        <v>4910868</v>
      </c>
      <c r="C23" s="2">
        <v>1207091</v>
      </c>
    </row>
    <row r="24" spans="1:6" ht="18" customHeight="1" x14ac:dyDescent="0.2">
      <c r="A24" s="4"/>
      <c r="B24" s="2"/>
      <c r="C24" s="2"/>
    </row>
    <row r="25" spans="1:6" ht="18" customHeight="1" thickBot="1" x14ac:dyDescent="0.25">
      <c r="A25" s="11" t="s">
        <v>36</v>
      </c>
      <c r="B25" s="10">
        <f>SUM(B11:B24)</f>
        <v>145854858</v>
      </c>
      <c r="C25" s="10">
        <f>SUM(C11:C24)</f>
        <v>16537434</v>
      </c>
      <c r="D25" s="7" t="s">
        <v>462</v>
      </c>
      <c r="E25" s="7">
        <f>+四表!B55</f>
        <v>147127734</v>
      </c>
      <c r="F25" s="7">
        <f>+B26-E25</f>
        <v>0</v>
      </c>
    </row>
    <row r="26" spans="1:6" ht="18" customHeight="1" thickTop="1" x14ac:dyDescent="0.2">
      <c r="A26" s="6" t="s">
        <v>9</v>
      </c>
      <c r="B26" s="19">
        <f>B10+B25</f>
        <v>147127734</v>
      </c>
      <c r="C26" s="19">
        <f>C10+C25</f>
        <v>16548354</v>
      </c>
      <c r="D26" s="7" t="s">
        <v>463</v>
      </c>
      <c r="E26" s="7">
        <f>+四表!B62</f>
        <v>-16548354</v>
      </c>
      <c r="F26" s="7">
        <f>+C26+E26</f>
        <v>0</v>
      </c>
    </row>
  </sheetData>
  <phoneticPr fontId="3"/>
  <pageMargins left="0.78740157480314965" right="0.39370078740157483" top="0.6692913385826772" bottom="0.39370078740157483" header="0.19685039370078741" footer="0.1968503937007874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CFFCC"/>
    <pageSetUpPr fitToPage="1"/>
  </sheetPr>
  <dimension ref="A1:R35"/>
  <sheetViews>
    <sheetView view="pageBreakPreview" zoomScaleNormal="100" zoomScaleSheetLayoutView="100" workbookViewId="0"/>
  </sheetViews>
  <sheetFormatPr defaultColWidth="8.90625" defaultRowHeight="11" x14ac:dyDescent="0.2"/>
  <cols>
    <col min="1" max="1" width="20.90625" style="7" customWidth="1"/>
    <col min="2" max="2" width="14.90625" style="7" customWidth="1"/>
    <col min="3" max="3" width="16.90625" style="7" customWidth="1"/>
    <col min="4" max="11" width="14.90625" style="7" customWidth="1"/>
    <col min="12" max="13" width="8.90625" style="7"/>
    <col min="14" max="14" width="10.453125" style="7" bestFit="1" customWidth="1"/>
    <col min="15" max="15" width="11.36328125" style="7" bestFit="1" customWidth="1"/>
    <col min="16" max="16384" width="8.90625" style="7"/>
  </cols>
  <sheetData>
    <row r="1" spans="1:18" ht="14" x14ac:dyDescent="0.2">
      <c r="A1" s="44" t="s">
        <v>135</v>
      </c>
      <c r="B1" s="44"/>
      <c r="C1" s="44"/>
      <c r="D1" s="44"/>
      <c r="E1" s="44"/>
      <c r="F1" s="44"/>
      <c r="G1" s="44"/>
      <c r="H1" s="44"/>
      <c r="I1" s="44"/>
      <c r="J1" s="56"/>
      <c r="K1" s="57" t="str">
        <f>"自治体名："&amp;基礎情報!C2</f>
        <v>自治体名：笠間市　一般会計等</v>
      </c>
      <c r="L1" s="44"/>
      <c r="M1" s="44"/>
      <c r="N1" s="44"/>
      <c r="O1" s="44"/>
      <c r="P1" s="44"/>
      <c r="Q1" s="44"/>
      <c r="R1" s="44"/>
    </row>
    <row r="2" spans="1:18" ht="14" x14ac:dyDescent="0.2">
      <c r="A2" s="44" t="s">
        <v>254</v>
      </c>
      <c r="J2" s="53"/>
      <c r="K2" s="57" t="str">
        <f>"年度：令和"&amp;基礎情報!C3&amp;"年度"</f>
        <v>年度：令和2年度</v>
      </c>
    </row>
    <row r="3" spans="1:18" ht="13" x14ac:dyDescent="0.2">
      <c r="A3" s="8"/>
    </row>
    <row r="4" spans="1:18" ht="13" x14ac:dyDescent="0.2">
      <c r="K4" s="9" t="s">
        <v>94</v>
      </c>
    </row>
    <row r="5" spans="1:18" ht="22.5" customHeight="1" x14ac:dyDescent="0.2">
      <c r="A5" s="148" t="s">
        <v>29</v>
      </c>
      <c r="B5" s="150" t="s">
        <v>255</v>
      </c>
      <c r="C5" s="16"/>
      <c r="D5" s="148" t="s">
        <v>48</v>
      </c>
      <c r="E5" s="149" t="s">
        <v>47</v>
      </c>
      <c r="F5" s="148" t="s">
        <v>46</v>
      </c>
      <c r="G5" s="149" t="s">
        <v>45</v>
      </c>
      <c r="H5" s="150" t="s">
        <v>44</v>
      </c>
      <c r="I5" s="15"/>
      <c r="J5" s="14"/>
      <c r="K5" s="148" t="s">
        <v>25</v>
      </c>
    </row>
    <row r="6" spans="1:18" ht="22.5" customHeight="1" x14ac:dyDescent="0.2">
      <c r="A6" s="148"/>
      <c r="B6" s="148"/>
      <c r="C6" s="13" t="s">
        <v>43</v>
      </c>
      <c r="D6" s="148"/>
      <c r="E6" s="148"/>
      <c r="F6" s="148"/>
      <c r="G6" s="148"/>
      <c r="H6" s="148"/>
      <c r="I6" s="3" t="s">
        <v>42</v>
      </c>
      <c r="J6" s="3" t="s">
        <v>41</v>
      </c>
      <c r="K6" s="148"/>
    </row>
    <row r="7" spans="1:18" ht="18" customHeight="1" x14ac:dyDescent="0.2">
      <c r="A7" s="100" t="s">
        <v>583</v>
      </c>
      <c r="B7" s="2"/>
      <c r="C7" s="12"/>
      <c r="D7" s="2"/>
      <c r="E7" s="2"/>
      <c r="F7" s="2"/>
      <c r="G7" s="2"/>
      <c r="H7" s="2">
        <f>SUM(I7:J7)</f>
        <v>0</v>
      </c>
      <c r="I7" s="2"/>
      <c r="J7" s="2"/>
      <c r="K7" s="2"/>
    </row>
    <row r="8" spans="1:18" ht="18" customHeight="1" x14ac:dyDescent="0.2">
      <c r="A8" s="100" t="s">
        <v>584</v>
      </c>
      <c r="B8" s="2">
        <v>123349052</v>
      </c>
      <c r="C8" s="12">
        <v>16242228</v>
      </c>
      <c r="D8" s="2">
        <v>123009977</v>
      </c>
      <c r="E8" s="2">
        <v>339075</v>
      </c>
      <c r="F8" s="2"/>
      <c r="G8" s="2"/>
      <c r="H8" s="2">
        <f t="shared" ref="H8:H18" si="0">SUM(I8:J8)</f>
        <v>0</v>
      </c>
      <c r="I8" s="2"/>
      <c r="J8" s="2"/>
      <c r="K8" s="2"/>
      <c r="L8" s="7">
        <f>+B8-SUM(D8:H8)-K8</f>
        <v>0</v>
      </c>
    </row>
    <row r="9" spans="1:18" ht="18" customHeight="1" x14ac:dyDescent="0.2">
      <c r="A9" s="100" t="s">
        <v>585</v>
      </c>
      <c r="B9" s="2">
        <v>90412146</v>
      </c>
      <c r="C9" s="12">
        <v>14546697</v>
      </c>
      <c r="D9" s="2">
        <v>84685561</v>
      </c>
      <c r="E9" s="2">
        <v>5726585</v>
      </c>
      <c r="F9" s="2"/>
      <c r="G9" s="2"/>
      <c r="H9" s="2">
        <f t="shared" si="0"/>
        <v>0</v>
      </c>
      <c r="I9" s="2"/>
      <c r="J9" s="2"/>
      <c r="K9" s="2"/>
      <c r="L9" s="7">
        <f t="shared" ref="L9:L18" si="1">+B9-SUM(D9:H9)-K9</f>
        <v>0</v>
      </c>
    </row>
    <row r="10" spans="1:18" ht="18" customHeight="1" x14ac:dyDescent="0.2">
      <c r="A10" s="100" t="s">
        <v>586</v>
      </c>
      <c r="B10" s="2">
        <v>60848162</v>
      </c>
      <c r="C10" s="12">
        <v>10042553</v>
      </c>
      <c r="D10" s="2">
        <v>60848162</v>
      </c>
      <c r="E10" s="2"/>
      <c r="F10" s="2"/>
      <c r="G10" s="2"/>
      <c r="H10" s="2">
        <f t="shared" si="0"/>
        <v>0</v>
      </c>
      <c r="I10" s="2"/>
      <c r="J10" s="2"/>
      <c r="K10" s="2"/>
      <c r="L10" s="7">
        <f t="shared" si="1"/>
        <v>0</v>
      </c>
    </row>
    <row r="11" spans="1:18" ht="18" customHeight="1" x14ac:dyDescent="0.2">
      <c r="A11" s="100" t="s">
        <v>587</v>
      </c>
      <c r="B11" s="2">
        <v>986846386</v>
      </c>
      <c r="C11" s="12">
        <v>229326525</v>
      </c>
      <c r="D11" s="2">
        <v>952546386</v>
      </c>
      <c r="E11" s="2"/>
      <c r="F11" s="2">
        <v>32060000</v>
      </c>
      <c r="G11" s="2">
        <v>2240000</v>
      </c>
      <c r="H11" s="2">
        <f t="shared" si="0"/>
        <v>0</v>
      </c>
      <c r="I11" s="2"/>
      <c r="J11" s="2"/>
      <c r="K11" s="2"/>
      <c r="L11" s="7">
        <f t="shared" si="1"/>
        <v>0</v>
      </c>
    </row>
    <row r="12" spans="1:18" ht="18" customHeight="1" x14ac:dyDescent="0.2">
      <c r="A12" s="100" t="s">
        <v>588</v>
      </c>
      <c r="B12" s="2">
        <v>14247742540</v>
      </c>
      <c r="C12" s="12">
        <v>1770898615</v>
      </c>
      <c r="D12" s="2">
        <v>103696547</v>
      </c>
      <c r="E12" s="2">
        <v>6249967993</v>
      </c>
      <c r="F12" s="2">
        <v>6907432000</v>
      </c>
      <c r="G12" s="2">
        <v>802046000</v>
      </c>
      <c r="H12" s="2">
        <f t="shared" si="0"/>
        <v>0</v>
      </c>
      <c r="I12" s="2"/>
      <c r="J12" s="2"/>
      <c r="K12" s="2">
        <v>184600000</v>
      </c>
      <c r="L12" s="7">
        <f t="shared" si="1"/>
        <v>0</v>
      </c>
    </row>
    <row r="13" spans="1:18" ht="18" customHeight="1" x14ac:dyDescent="0.2">
      <c r="A13" s="100" t="s">
        <v>589</v>
      </c>
      <c r="B13" s="2">
        <v>357065029</v>
      </c>
      <c r="C13" s="12">
        <v>75175714</v>
      </c>
      <c r="D13" s="2">
        <v>106675075</v>
      </c>
      <c r="E13" s="2">
        <v>250389954</v>
      </c>
      <c r="F13" s="2"/>
      <c r="G13" s="2"/>
      <c r="H13" s="2">
        <f t="shared" si="0"/>
        <v>0</v>
      </c>
      <c r="I13" s="2"/>
      <c r="J13" s="2"/>
      <c r="K13" s="2"/>
      <c r="L13" s="7">
        <f t="shared" si="1"/>
        <v>0</v>
      </c>
    </row>
    <row r="14" spans="1:18" ht="18" customHeight="1" x14ac:dyDescent="0.2">
      <c r="A14" s="100" t="s">
        <v>590</v>
      </c>
      <c r="B14" s="2"/>
      <c r="C14" s="12"/>
      <c r="D14" s="2"/>
      <c r="E14" s="2"/>
      <c r="F14" s="2"/>
      <c r="G14" s="2"/>
      <c r="H14" s="2">
        <f t="shared" si="0"/>
        <v>0</v>
      </c>
      <c r="I14" s="2"/>
      <c r="J14" s="2"/>
      <c r="K14" s="2"/>
    </row>
    <row r="15" spans="1:18" ht="18" customHeight="1" x14ac:dyDescent="0.2">
      <c r="A15" s="100" t="s">
        <v>591</v>
      </c>
      <c r="B15" s="2">
        <v>15054039797</v>
      </c>
      <c r="C15" s="12">
        <v>1238761958</v>
      </c>
      <c r="D15" s="2">
        <v>12423511138</v>
      </c>
      <c r="E15" s="2">
        <v>2608253366</v>
      </c>
      <c r="F15" s="2">
        <v>22275293</v>
      </c>
      <c r="G15" s="2"/>
      <c r="H15" s="2">
        <f t="shared" si="0"/>
        <v>0</v>
      </c>
      <c r="I15" s="2"/>
      <c r="J15" s="2"/>
      <c r="K15" s="2"/>
      <c r="L15" s="7">
        <f>+B15-SUM(D15:H15)-K15</f>
        <v>0</v>
      </c>
    </row>
    <row r="16" spans="1:18" ht="18" customHeight="1" x14ac:dyDescent="0.2">
      <c r="A16" s="100" t="s">
        <v>592</v>
      </c>
      <c r="B16" s="2">
        <v>121778731</v>
      </c>
      <c r="C16" s="12">
        <v>37290095</v>
      </c>
      <c r="D16" s="2">
        <v>121778731</v>
      </c>
      <c r="E16" s="2"/>
      <c r="F16" s="2"/>
      <c r="G16" s="2"/>
      <c r="H16" s="2">
        <f t="shared" si="0"/>
        <v>0</v>
      </c>
      <c r="I16" s="2"/>
      <c r="J16" s="2"/>
      <c r="K16" s="2"/>
      <c r="L16" s="7">
        <f t="shared" si="1"/>
        <v>0</v>
      </c>
    </row>
    <row r="17" spans="1:15" ht="18" customHeight="1" x14ac:dyDescent="0.2">
      <c r="A17" s="100" t="s">
        <v>593</v>
      </c>
      <c r="B17" s="2">
        <v>0</v>
      </c>
      <c r="C17" s="12"/>
      <c r="D17" s="2"/>
      <c r="E17" s="2"/>
      <c r="F17" s="2"/>
      <c r="G17" s="2"/>
      <c r="H17" s="2">
        <f t="shared" si="0"/>
        <v>0</v>
      </c>
      <c r="I17" s="2"/>
      <c r="J17" s="2"/>
      <c r="K17" s="2"/>
      <c r="L17" s="7">
        <f t="shared" si="1"/>
        <v>0</v>
      </c>
    </row>
    <row r="18" spans="1:15" ht="18" customHeight="1" x14ac:dyDescent="0.2">
      <c r="A18" s="100" t="s">
        <v>589</v>
      </c>
      <c r="B18" s="2">
        <v>546054276</v>
      </c>
      <c r="C18" s="12">
        <v>88191427</v>
      </c>
      <c r="D18" s="2">
        <v>366447241</v>
      </c>
      <c r="E18" s="2">
        <v>177857035</v>
      </c>
      <c r="F18" s="2"/>
      <c r="G18" s="2"/>
      <c r="H18" s="2">
        <f t="shared" si="0"/>
        <v>0</v>
      </c>
      <c r="I18" s="2"/>
      <c r="J18" s="2"/>
      <c r="K18" s="2">
        <v>1750000</v>
      </c>
      <c r="L18" s="7">
        <f t="shared" si="1"/>
        <v>0</v>
      </c>
    </row>
    <row r="19" spans="1:15" ht="18" customHeight="1" x14ac:dyDescent="0.2">
      <c r="A19" s="6" t="s">
        <v>40</v>
      </c>
      <c r="B19" s="2">
        <f>SUM(B7:B18)</f>
        <v>31588136119</v>
      </c>
      <c r="C19" s="12">
        <f>SUM(C7:C18)</f>
        <v>3480475812</v>
      </c>
      <c r="D19" s="2">
        <f>SUM(D7:D18)</f>
        <v>14343198818</v>
      </c>
      <c r="E19" s="2">
        <f>SUM(E7:E18)</f>
        <v>9292534008</v>
      </c>
      <c r="F19" s="2">
        <f>SUM(F7:F18)</f>
        <v>6961767293</v>
      </c>
      <c r="G19" s="2">
        <f>SUM(G7:G18)</f>
        <v>804286000</v>
      </c>
      <c r="H19" s="2">
        <f>SUM(H7:H18)</f>
        <v>0</v>
      </c>
      <c r="I19" s="2">
        <f>SUM(I7:I18)</f>
        <v>0</v>
      </c>
      <c r="J19" s="2">
        <f>SUM(J7:J18)</f>
        <v>0</v>
      </c>
      <c r="K19" s="2">
        <f>SUM(K7:K18)</f>
        <v>186350000</v>
      </c>
      <c r="L19" s="7">
        <f>+B19-SUM(D19:H19)-K19</f>
        <v>0</v>
      </c>
      <c r="M19" s="7" t="s">
        <v>461</v>
      </c>
      <c r="N19" s="7">
        <f>+四表!E15</f>
        <v>3480475812</v>
      </c>
      <c r="O19" s="7">
        <f>+C19-N19</f>
        <v>0</v>
      </c>
    </row>
    <row r="21" spans="1:15" ht="14" x14ac:dyDescent="0.2">
      <c r="A21" s="44" t="s">
        <v>257</v>
      </c>
    </row>
    <row r="22" spans="1:15" ht="13" x14ac:dyDescent="0.2">
      <c r="I22" s="9" t="s">
        <v>94</v>
      </c>
    </row>
    <row r="23" spans="1:15" ht="33" x14ac:dyDescent="0.2">
      <c r="A23" s="13" t="s">
        <v>255</v>
      </c>
      <c r="B23" s="3" t="s">
        <v>56</v>
      </c>
      <c r="C23" s="1" t="s">
        <v>55</v>
      </c>
      <c r="D23" s="1" t="s">
        <v>54</v>
      </c>
      <c r="E23" s="1" t="s">
        <v>53</v>
      </c>
      <c r="F23" s="1" t="s">
        <v>52</v>
      </c>
      <c r="G23" s="1" t="s">
        <v>51</v>
      </c>
      <c r="H23" s="3" t="s">
        <v>50</v>
      </c>
      <c r="I23" s="1" t="s">
        <v>49</v>
      </c>
    </row>
    <row r="24" spans="1:15" ht="18" customHeight="1" x14ac:dyDescent="0.2">
      <c r="A24" s="23">
        <f>地方債の明細!B19</f>
        <v>31588136119</v>
      </c>
      <c r="B24" s="2">
        <v>30204986889</v>
      </c>
      <c r="C24" s="2">
        <v>958032667</v>
      </c>
      <c r="D24" s="2">
        <v>320478177</v>
      </c>
      <c r="E24" s="2">
        <v>25205571</v>
      </c>
      <c r="F24" s="2">
        <v>28111582</v>
      </c>
      <c r="G24" s="2">
        <v>21027344</v>
      </c>
      <c r="H24" s="2">
        <v>30293889</v>
      </c>
      <c r="I24" s="22"/>
      <c r="L24" s="7">
        <f>A24-SUM(B24:H24)</f>
        <v>0</v>
      </c>
    </row>
    <row r="26" spans="1:15" ht="14" x14ac:dyDescent="0.2">
      <c r="A26" s="44" t="s">
        <v>256</v>
      </c>
    </row>
    <row r="27" spans="1:15" ht="13" x14ac:dyDescent="0.2">
      <c r="J27" s="9" t="s">
        <v>94</v>
      </c>
    </row>
    <row r="28" spans="1:15" ht="22" x14ac:dyDescent="0.2">
      <c r="A28" s="13" t="s">
        <v>255</v>
      </c>
      <c r="B28" s="3" t="s">
        <v>65</v>
      </c>
      <c r="C28" s="1" t="s">
        <v>64</v>
      </c>
      <c r="D28" s="1" t="s">
        <v>63</v>
      </c>
      <c r="E28" s="1" t="s">
        <v>62</v>
      </c>
      <c r="F28" s="1" t="s">
        <v>61</v>
      </c>
      <c r="G28" s="1" t="s">
        <v>60</v>
      </c>
      <c r="H28" s="1" t="s">
        <v>59</v>
      </c>
      <c r="I28" s="1" t="s">
        <v>58</v>
      </c>
      <c r="J28" s="3" t="s">
        <v>57</v>
      </c>
    </row>
    <row r="29" spans="1:15" ht="18" customHeight="1" x14ac:dyDescent="0.2">
      <c r="A29" s="23">
        <f>地方債の明細!B19</f>
        <v>31588136119</v>
      </c>
      <c r="B29" s="2">
        <v>3480475812</v>
      </c>
      <c r="C29" s="2">
        <v>3435251658</v>
      </c>
      <c r="D29" s="2">
        <v>3251701267</v>
      </c>
      <c r="E29" s="2">
        <v>2891599379</v>
      </c>
      <c r="F29" s="2">
        <v>2505984213</v>
      </c>
      <c r="G29" s="2">
        <v>10145048313</v>
      </c>
      <c r="H29" s="2">
        <v>4953729982</v>
      </c>
      <c r="I29" s="2">
        <v>924345495</v>
      </c>
      <c r="J29" s="2">
        <v>0</v>
      </c>
      <c r="L29" s="7">
        <f>A29-SUM(B29:J29)</f>
        <v>0</v>
      </c>
      <c r="M29" s="7">
        <f>+B29-C19</f>
        <v>0</v>
      </c>
    </row>
    <row r="31" spans="1:15" ht="14" x14ac:dyDescent="0.2">
      <c r="A31" s="44" t="s">
        <v>260</v>
      </c>
    </row>
    <row r="32" spans="1:15" ht="13" x14ac:dyDescent="0.2">
      <c r="H32" s="9" t="s">
        <v>94</v>
      </c>
    </row>
    <row r="33" spans="1:8" ht="22" x14ac:dyDescent="0.2">
      <c r="A33" s="17" t="s">
        <v>258</v>
      </c>
      <c r="B33" s="154" t="s">
        <v>66</v>
      </c>
      <c r="C33" s="155"/>
      <c r="D33" s="155"/>
      <c r="E33" s="155"/>
      <c r="F33" s="155"/>
      <c r="G33" s="155"/>
      <c r="H33" s="156"/>
    </row>
    <row r="34" spans="1:8" ht="18" customHeight="1" x14ac:dyDescent="0.2">
      <c r="A34" s="58" t="s">
        <v>151</v>
      </c>
      <c r="B34" s="151" t="s">
        <v>152</v>
      </c>
      <c r="C34" s="152"/>
      <c r="D34" s="152"/>
      <c r="E34" s="152"/>
      <c r="F34" s="152"/>
      <c r="G34" s="152"/>
      <c r="H34" s="153"/>
    </row>
    <row r="35" spans="1:8" ht="15.75" customHeight="1" x14ac:dyDescent="0.2">
      <c r="A35" s="7" t="s">
        <v>259</v>
      </c>
    </row>
  </sheetData>
  <mergeCells count="10">
    <mergeCell ref="B34:H34"/>
    <mergeCell ref="B33:H33"/>
    <mergeCell ref="G5:G6"/>
    <mergeCell ref="H5:H6"/>
    <mergeCell ref="K5:K6"/>
    <mergeCell ref="A5:A6"/>
    <mergeCell ref="B5:B6"/>
    <mergeCell ref="D5:D6"/>
    <mergeCell ref="E5:E6"/>
    <mergeCell ref="F5:F6"/>
  </mergeCells>
  <phoneticPr fontId="3"/>
  <pageMargins left="0.39370078740157483" right="0.39370078740157483" top="0.6692913385826772" bottom="0.39370078740157483" header="0.19685039370078741" footer="0.19685039370078741"/>
  <pageSetup paperSize="9"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FFCC"/>
  </sheetPr>
  <dimension ref="A1:I11"/>
  <sheetViews>
    <sheetView view="pageBreakPreview" zoomScaleNormal="100" zoomScaleSheetLayoutView="100" workbookViewId="0"/>
  </sheetViews>
  <sheetFormatPr defaultColWidth="8.90625" defaultRowHeight="11" x14ac:dyDescent="0.2"/>
  <cols>
    <col min="1" max="1" width="28.90625" style="7" customWidth="1"/>
    <col min="2" max="6" width="20.90625" style="7" customWidth="1"/>
    <col min="7" max="7" width="8.90625" style="7"/>
    <col min="8" max="8" width="9.7265625" style="7" bestFit="1" customWidth="1"/>
    <col min="9" max="16384" width="8.90625" style="7"/>
  </cols>
  <sheetData>
    <row r="1" spans="1:9" ht="14" x14ac:dyDescent="0.2">
      <c r="A1" s="44" t="s">
        <v>136</v>
      </c>
      <c r="F1" s="9" t="str">
        <f>"自治体名："&amp;基礎情報!C2</f>
        <v>自治体名：笠間市　一般会計等</v>
      </c>
    </row>
    <row r="2" spans="1:9" ht="13" x14ac:dyDescent="0.2">
      <c r="A2" s="8"/>
      <c r="F2" s="9" t="str">
        <f>"年度：令和"&amp;基礎情報!C3&amp;"年度"</f>
        <v>年度：令和2年度</v>
      </c>
    </row>
    <row r="3" spans="1:9" ht="13" x14ac:dyDescent="0.2">
      <c r="A3" s="8"/>
      <c r="F3" s="9"/>
    </row>
    <row r="4" spans="1:9" ht="13" x14ac:dyDescent="0.2">
      <c r="F4" s="9" t="s">
        <v>94</v>
      </c>
    </row>
    <row r="5" spans="1:9" ht="22.5" customHeight="1" x14ac:dyDescent="0.2">
      <c r="A5" s="148" t="s">
        <v>72</v>
      </c>
      <c r="B5" s="148" t="s">
        <v>71</v>
      </c>
      <c r="C5" s="148" t="s">
        <v>70</v>
      </c>
      <c r="D5" s="148" t="s">
        <v>69</v>
      </c>
      <c r="E5" s="148"/>
      <c r="F5" s="148" t="s">
        <v>68</v>
      </c>
    </row>
    <row r="6" spans="1:9" ht="22.5" customHeight="1" x14ac:dyDescent="0.2">
      <c r="A6" s="148"/>
      <c r="B6" s="148"/>
      <c r="C6" s="148"/>
      <c r="D6" s="3" t="s">
        <v>67</v>
      </c>
      <c r="E6" s="3" t="s">
        <v>25</v>
      </c>
      <c r="F6" s="148"/>
    </row>
    <row r="7" spans="1:9" ht="18" customHeight="1" x14ac:dyDescent="0.2">
      <c r="A7" s="60" t="s">
        <v>236</v>
      </c>
      <c r="B7" s="2">
        <v>4989479264</v>
      </c>
      <c r="C7" s="2">
        <f>IF(F7&gt;B7,F7-B7,0)</f>
        <v>0</v>
      </c>
      <c r="D7" s="2">
        <v>0</v>
      </c>
      <c r="E7" s="2">
        <f>IF(F7&lt;B7,B7-F7,0)</f>
        <v>260298217</v>
      </c>
      <c r="F7" s="2">
        <v>4729181047</v>
      </c>
      <c r="G7" s="7" t="s">
        <v>474</v>
      </c>
      <c r="H7" s="7">
        <f>+四表!E11</f>
        <v>4729181047</v>
      </c>
      <c r="I7" s="7">
        <f>+F7-H7</f>
        <v>0</v>
      </c>
    </row>
    <row r="8" spans="1:9" ht="18" customHeight="1" x14ac:dyDescent="0.2">
      <c r="A8" s="60" t="s">
        <v>237</v>
      </c>
      <c r="B8" s="2">
        <v>5760000</v>
      </c>
      <c r="C8" s="2">
        <f>IF(F8&gt;B8,F8-B8,0)</f>
        <v>0</v>
      </c>
      <c r="D8" s="2">
        <v>0</v>
      </c>
      <c r="E8" s="2">
        <f>IF(F8&lt;B8,B8-F8,0)</f>
        <v>2069000</v>
      </c>
      <c r="F8" s="2">
        <v>3691000</v>
      </c>
      <c r="G8" s="7" t="s">
        <v>475</v>
      </c>
      <c r="H8" s="7">
        <f>+四表!E12</f>
        <v>3691000</v>
      </c>
      <c r="I8" s="7">
        <f t="shared" ref="I8:I9" si="0">+F8-H8</f>
        <v>0</v>
      </c>
    </row>
    <row r="9" spans="1:9" ht="18" customHeight="1" x14ac:dyDescent="0.2">
      <c r="A9" s="60" t="s">
        <v>238</v>
      </c>
      <c r="B9" s="2">
        <v>378829631</v>
      </c>
      <c r="C9" s="2">
        <f>F9</f>
        <v>373923999</v>
      </c>
      <c r="D9" s="2">
        <f>+B9</f>
        <v>378829631</v>
      </c>
      <c r="E9" s="2">
        <v>0</v>
      </c>
      <c r="F9" s="2">
        <v>373923999</v>
      </c>
      <c r="G9" s="7" t="s">
        <v>476</v>
      </c>
      <c r="H9" s="7">
        <f>+四表!E20</f>
        <v>373923999</v>
      </c>
      <c r="I9" s="7">
        <f t="shared" si="0"/>
        <v>0</v>
      </c>
    </row>
    <row r="10" spans="1:9" ht="18" customHeight="1" x14ac:dyDescent="0.2">
      <c r="A10" s="4"/>
      <c r="B10" s="2"/>
      <c r="C10" s="2"/>
      <c r="D10" s="2"/>
      <c r="E10" s="2"/>
      <c r="F10" s="2"/>
    </row>
    <row r="11" spans="1:9" ht="18" customHeight="1" x14ac:dyDescent="0.2">
      <c r="A11" s="6" t="s">
        <v>9</v>
      </c>
      <c r="B11" s="19">
        <f>SUM(B7:B10)</f>
        <v>5374068895</v>
      </c>
      <c r="C11" s="19">
        <f t="shared" ref="C11:F11" si="1">SUM(C7:C10)</f>
        <v>373923999</v>
      </c>
      <c r="D11" s="19">
        <f t="shared" si="1"/>
        <v>378829631</v>
      </c>
      <c r="E11" s="19">
        <f t="shared" si="1"/>
        <v>262367217</v>
      </c>
      <c r="F11" s="19">
        <f t="shared" si="1"/>
        <v>5106796046</v>
      </c>
    </row>
  </sheetData>
  <mergeCells count="5">
    <mergeCell ref="A5:A6"/>
    <mergeCell ref="B5:B6"/>
    <mergeCell ref="C5:C6"/>
    <mergeCell ref="F5:F6"/>
    <mergeCell ref="D5:E5"/>
  </mergeCells>
  <phoneticPr fontId="3"/>
  <pageMargins left="0.59055118110236227" right="0.39370078740157483" top="0.6692913385826772" bottom="0.39370078740157483" header="0.19685039370078741" footer="0.19685039370078741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CFFCC"/>
    <pageSetUpPr fitToPage="1"/>
  </sheetPr>
  <dimension ref="A1:G18"/>
  <sheetViews>
    <sheetView view="pageBreakPreview" zoomScaleNormal="100" zoomScaleSheetLayoutView="100" workbookViewId="0">
      <selection sqref="A1:G1"/>
    </sheetView>
  </sheetViews>
  <sheetFormatPr defaultColWidth="8.90625" defaultRowHeight="11" x14ac:dyDescent="0.2"/>
  <cols>
    <col min="1" max="1" width="25.90625" style="7" customWidth="1"/>
    <col min="2" max="2" width="43.36328125" style="7" bestFit="1" customWidth="1"/>
    <col min="3" max="3" width="26" style="7" bestFit="1" customWidth="1"/>
    <col min="4" max="4" width="16.90625" style="7" customWidth="1"/>
    <col min="5" max="5" width="20.36328125" style="7" customWidth="1"/>
    <col min="6" max="6" width="11.453125" style="7" bestFit="1" customWidth="1"/>
    <col min="7" max="16384" width="8.90625" style="7"/>
  </cols>
  <sheetData>
    <row r="1" spans="1:7" ht="14" x14ac:dyDescent="0.2">
      <c r="A1" s="120" t="s">
        <v>141</v>
      </c>
      <c r="B1" s="121"/>
      <c r="C1" s="121"/>
      <c r="D1" s="121"/>
      <c r="E1" s="121"/>
      <c r="F1" s="121"/>
      <c r="G1" s="121"/>
    </row>
    <row r="2" spans="1:7" ht="14" x14ac:dyDescent="0.2">
      <c r="A2" s="44" t="s">
        <v>137</v>
      </c>
      <c r="E2" s="9" t="str">
        <f>"自治体名："&amp;基礎情報!C2</f>
        <v>自治体名：笠間市　一般会計等</v>
      </c>
    </row>
    <row r="3" spans="1:7" ht="13" x14ac:dyDescent="0.2">
      <c r="A3" s="8"/>
      <c r="E3" s="9" t="str">
        <f>"年度：令和"&amp;基礎情報!C3&amp;"年度"</f>
        <v>年度：令和2年度</v>
      </c>
    </row>
    <row r="4" spans="1:7" ht="13" x14ac:dyDescent="0.2">
      <c r="A4" s="8"/>
    </row>
    <row r="5" spans="1:7" ht="13" x14ac:dyDescent="0.2">
      <c r="E5" s="9" t="s">
        <v>94</v>
      </c>
    </row>
    <row r="6" spans="1:7" ht="22.5" customHeight="1" x14ac:dyDescent="0.2">
      <c r="A6" s="3" t="s">
        <v>72</v>
      </c>
      <c r="B6" s="3" t="s">
        <v>73</v>
      </c>
      <c r="C6" s="3" t="s">
        <v>74</v>
      </c>
      <c r="D6" s="3" t="s">
        <v>75</v>
      </c>
      <c r="E6" s="3" t="s">
        <v>76</v>
      </c>
    </row>
    <row r="7" spans="1:7" ht="18" customHeight="1" x14ac:dyDescent="0.2">
      <c r="A7" s="157" t="s">
        <v>77</v>
      </c>
      <c r="B7" s="101" t="s">
        <v>594</v>
      </c>
      <c r="C7" s="101" t="s">
        <v>595</v>
      </c>
      <c r="D7" s="101">
        <v>68033000</v>
      </c>
      <c r="E7" s="87"/>
    </row>
    <row r="8" spans="1:7" ht="18" customHeight="1" x14ac:dyDescent="0.2">
      <c r="A8" s="157"/>
      <c r="B8" s="101"/>
      <c r="C8" s="101"/>
      <c r="D8" s="101"/>
      <c r="E8" s="87"/>
    </row>
    <row r="9" spans="1:7" ht="18" customHeight="1" x14ac:dyDescent="0.2">
      <c r="A9" s="157"/>
      <c r="B9" s="87"/>
      <c r="C9" s="87"/>
      <c r="D9" s="2"/>
      <c r="E9" s="87"/>
    </row>
    <row r="10" spans="1:7" ht="18" customHeight="1" x14ac:dyDescent="0.2">
      <c r="A10" s="158"/>
      <c r="B10" s="6" t="s">
        <v>78</v>
      </c>
      <c r="C10" s="18"/>
      <c r="D10" s="19">
        <f>SUM(D7:D9)</f>
        <v>68033000</v>
      </c>
      <c r="E10" s="65"/>
    </row>
    <row r="11" spans="1:7" ht="18" customHeight="1" x14ac:dyDescent="0.2">
      <c r="A11" s="159" t="s">
        <v>79</v>
      </c>
      <c r="B11" s="101" t="s">
        <v>603</v>
      </c>
      <c r="C11" s="101" t="s">
        <v>595</v>
      </c>
      <c r="D11" s="101">
        <v>7519300000</v>
      </c>
      <c r="E11" s="87"/>
    </row>
    <row r="12" spans="1:7" ht="18" customHeight="1" x14ac:dyDescent="0.2">
      <c r="A12" s="160"/>
      <c r="B12" s="100" t="s">
        <v>601</v>
      </c>
      <c r="C12" s="100" t="s">
        <v>596</v>
      </c>
      <c r="D12" s="101">
        <v>1201450075</v>
      </c>
      <c r="E12" s="87"/>
    </row>
    <row r="13" spans="1:7" ht="18" customHeight="1" x14ac:dyDescent="0.2">
      <c r="A13" s="160"/>
      <c r="B13" s="100" t="s">
        <v>602</v>
      </c>
      <c r="C13" s="100" t="s">
        <v>597</v>
      </c>
      <c r="D13" s="101">
        <v>707474582</v>
      </c>
      <c r="E13" s="87"/>
    </row>
    <row r="14" spans="1:7" ht="18" customHeight="1" x14ac:dyDescent="0.2">
      <c r="A14" s="160"/>
      <c r="B14" s="101" t="s">
        <v>604</v>
      </c>
      <c r="C14" s="101" t="s">
        <v>605</v>
      </c>
      <c r="D14" s="101">
        <v>646842850</v>
      </c>
      <c r="E14" s="87"/>
    </row>
    <row r="15" spans="1:7" ht="18" customHeight="1" x14ac:dyDescent="0.2">
      <c r="A15" s="160"/>
      <c r="B15" s="100" t="s">
        <v>598</v>
      </c>
      <c r="C15" s="100" t="s">
        <v>599</v>
      </c>
      <c r="D15" s="101">
        <v>577312320</v>
      </c>
      <c r="E15" s="87"/>
    </row>
    <row r="16" spans="1:7" ht="18" customHeight="1" x14ac:dyDescent="0.2">
      <c r="A16" s="160"/>
      <c r="B16" s="87" t="s">
        <v>600</v>
      </c>
      <c r="C16" s="87"/>
      <c r="D16" s="2">
        <f>13988825134-SUM(D10:D15)</f>
        <v>3268412307</v>
      </c>
      <c r="E16" s="87"/>
    </row>
    <row r="17" spans="1:7" ht="18" customHeight="1" x14ac:dyDescent="0.2">
      <c r="A17" s="161"/>
      <c r="B17" s="6" t="s">
        <v>78</v>
      </c>
      <c r="C17" s="18"/>
      <c r="D17" s="19">
        <f>SUM(D11:D16)</f>
        <v>13920792134</v>
      </c>
      <c r="E17" s="65"/>
      <c r="F17" s="7" t="s">
        <v>460</v>
      </c>
    </row>
    <row r="18" spans="1:7" ht="18" customHeight="1" x14ac:dyDescent="0.2">
      <c r="A18" s="6" t="s">
        <v>9</v>
      </c>
      <c r="B18" s="18"/>
      <c r="C18" s="18"/>
      <c r="D18" s="19">
        <f>+D10+D17</f>
        <v>13988825134</v>
      </c>
      <c r="E18" s="65"/>
      <c r="F18" s="7">
        <f>+四表!J25</f>
        <v>13988825134</v>
      </c>
      <c r="G18" s="7">
        <f>+D18-F18</f>
        <v>0</v>
      </c>
    </row>
  </sheetData>
  <mergeCells count="3">
    <mergeCell ref="A7:A10"/>
    <mergeCell ref="A1:G1"/>
    <mergeCell ref="A11:A17"/>
  </mergeCells>
  <phoneticPr fontId="3"/>
  <pageMargins left="0.78740157480314965" right="0.39370078740157483" top="0.6692913385826772" bottom="0.39370078740157483" header="0.19685039370078741" footer="0.19685039370078741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CFFCC"/>
    <pageSetUpPr fitToPage="1"/>
  </sheetPr>
  <dimension ref="A1:I32"/>
  <sheetViews>
    <sheetView view="pageBreakPreview" zoomScale="80" zoomScaleNormal="100" zoomScaleSheetLayoutView="80" workbookViewId="0">
      <selection sqref="A1:G1"/>
    </sheetView>
  </sheetViews>
  <sheetFormatPr defaultColWidth="8.90625" defaultRowHeight="11" x14ac:dyDescent="0.2"/>
  <cols>
    <col min="1" max="1" width="28.90625" style="7" customWidth="1"/>
    <col min="2" max="3" width="24.90625" style="7" customWidth="1"/>
    <col min="4" max="4" width="28.90625" style="7" customWidth="1"/>
    <col min="5" max="5" width="24.90625" style="7" customWidth="1"/>
    <col min="6" max="6" width="18.90625" style="7" bestFit="1" customWidth="1"/>
    <col min="7" max="7" width="13.6328125" style="7" bestFit="1" customWidth="1"/>
    <col min="8" max="8" width="11.36328125" style="85" bestFit="1" customWidth="1"/>
    <col min="9" max="16384" width="8.90625" style="7"/>
  </cols>
  <sheetData>
    <row r="1" spans="1:9" ht="14" x14ac:dyDescent="0.2">
      <c r="A1" s="120" t="s">
        <v>142</v>
      </c>
      <c r="B1" s="121"/>
      <c r="C1" s="121"/>
      <c r="D1" s="121"/>
      <c r="E1" s="121"/>
      <c r="F1" s="121"/>
      <c r="G1" s="121"/>
    </row>
    <row r="2" spans="1:9" s="44" customFormat="1" ht="14" x14ac:dyDescent="0.2">
      <c r="A2" s="44" t="s">
        <v>138</v>
      </c>
      <c r="E2" s="57" t="str">
        <f>"自治体名："&amp;基礎情報!C2</f>
        <v>自治体名：笠間市　一般会計等</v>
      </c>
      <c r="H2" s="86"/>
    </row>
    <row r="3" spans="1:9" ht="13" x14ac:dyDescent="0.2">
      <c r="A3" s="8"/>
      <c r="E3" s="57" t="str">
        <f>"年度：令和"&amp;基礎情報!C3&amp;"年度"</f>
        <v>年度：令和2年度</v>
      </c>
    </row>
    <row r="4" spans="1:9" ht="13" x14ac:dyDescent="0.2">
      <c r="A4" s="8"/>
    </row>
    <row r="5" spans="1:9" ht="13" x14ac:dyDescent="0.2">
      <c r="E5" s="9" t="s">
        <v>94</v>
      </c>
    </row>
    <row r="6" spans="1:9" ht="22.5" customHeight="1" x14ac:dyDescent="0.2">
      <c r="A6" s="3" t="s">
        <v>85</v>
      </c>
      <c r="B6" s="3" t="s">
        <v>72</v>
      </c>
      <c r="C6" s="148" t="s">
        <v>84</v>
      </c>
      <c r="D6" s="148"/>
      <c r="E6" s="3" t="s">
        <v>75</v>
      </c>
      <c r="H6" s="85" t="s">
        <v>497</v>
      </c>
      <c r="I6" s="7" t="s">
        <v>498</v>
      </c>
    </row>
    <row r="7" spans="1:9" ht="18" customHeight="1" x14ac:dyDescent="0.2">
      <c r="A7" s="148" t="s">
        <v>267</v>
      </c>
      <c r="B7" s="158" t="s">
        <v>83</v>
      </c>
      <c r="C7" s="162" t="s">
        <v>477</v>
      </c>
      <c r="D7" s="163"/>
      <c r="E7" s="2">
        <f>+H7+I7</f>
        <v>9583797901</v>
      </c>
      <c r="H7" s="85">
        <v>9553513991</v>
      </c>
      <c r="I7" s="7">
        <v>30283910</v>
      </c>
    </row>
    <row r="8" spans="1:9" ht="18" customHeight="1" x14ac:dyDescent="0.2">
      <c r="A8" s="148"/>
      <c r="B8" s="158"/>
      <c r="C8" s="162" t="s">
        <v>478</v>
      </c>
      <c r="D8" s="163"/>
      <c r="E8" s="2">
        <f t="shared" ref="E8:E20" si="0">+H8+I8</f>
        <v>387052000</v>
      </c>
      <c r="H8" s="85">
        <v>387052000</v>
      </c>
    </row>
    <row r="9" spans="1:9" ht="18" customHeight="1" x14ac:dyDescent="0.2">
      <c r="A9" s="148"/>
      <c r="B9" s="158"/>
      <c r="C9" s="162" t="s">
        <v>479</v>
      </c>
      <c r="D9" s="163"/>
      <c r="E9" s="2">
        <f t="shared" si="0"/>
        <v>6688000</v>
      </c>
      <c r="H9" s="85">
        <v>6688000</v>
      </c>
    </row>
    <row r="10" spans="1:9" ht="18" customHeight="1" x14ac:dyDescent="0.2">
      <c r="A10" s="148"/>
      <c r="B10" s="158"/>
      <c r="C10" s="162" t="s">
        <v>480</v>
      </c>
      <c r="D10" s="163"/>
      <c r="E10" s="2">
        <f t="shared" si="0"/>
        <v>32058000</v>
      </c>
      <c r="H10" s="85">
        <v>32058000</v>
      </c>
    </row>
    <row r="11" spans="1:9" ht="18" customHeight="1" x14ac:dyDescent="0.2">
      <c r="A11" s="148"/>
      <c r="B11" s="158"/>
      <c r="C11" s="162" t="s">
        <v>481</v>
      </c>
      <c r="D11" s="163"/>
      <c r="E11" s="2">
        <f t="shared" si="0"/>
        <v>44653000</v>
      </c>
      <c r="H11" s="85">
        <v>44653000</v>
      </c>
    </row>
    <row r="12" spans="1:9" ht="18" customHeight="1" x14ac:dyDescent="0.2">
      <c r="A12" s="148"/>
      <c r="B12" s="158"/>
      <c r="C12" s="162" t="s">
        <v>606</v>
      </c>
      <c r="D12" s="163"/>
      <c r="E12" s="2">
        <f t="shared" ref="E12" si="1">+H12+I12</f>
        <v>61600000</v>
      </c>
      <c r="H12" s="85">
        <v>61600000</v>
      </c>
    </row>
    <row r="13" spans="1:9" ht="18" customHeight="1" x14ac:dyDescent="0.2">
      <c r="A13" s="148"/>
      <c r="B13" s="158"/>
      <c r="C13" s="162" t="s">
        <v>482</v>
      </c>
      <c r="D13" s="163"/>
      <c r="E13" s="2">
        <f t="shared" si="0"/>
        <v>1592847000</v>
      </c>
      <c r="H13" s="85">
        <v>1592847000</v>
      </c>
    </row>
    <row r="14" spans="1:9" ht="18" customHeight="1" x14ac:dyDescent="0.2">
      <c r="A14" s="148"/>
      <c r="B14" s="158"/>
      <c r="C14" s="162" t="s">
        <v>489</v>
      </c>
      <c r="D14" s="163"/>
      <c r="E14" s="2">
        <f t="shared" ref="E14" si="2">+H14+I14</f>
        <v>27175000</v>
      </c>
      <c r="H14" s="85">
        <v>27175000</v>
      </c>
    </row>
    <row r="15" spans="1:9" ht="18" customHeight="1" x14ac:dyDescent="0.2">
      <c r="A15" s="148"/>
      <c r="B15" s="158"/>
      <c r="C15" s="162" t="s">
        <v>483</v>
      </c>
      <c r="D15" s="163"/>
      <c r="E15" s="2">
        <f t="shared" si="0"/>
        <v>164098776</v>
      </c>
      <c r="H15" s="85">
        <v>164098776</v>
      </c>
    </row>
    <row r="16" spans="1:9" ht="18" customHeight="1" x14ac:dyDescent="0.2">
      <c r="A16" s="148"/>
      <c r="B16" s="158"/>
      <c r="C16" s="162" t="s">
        <v>484</v>
      </c>
      <c r="D16" s="163"/>
      <c r="E16" s="2">
        <f t="shared" si="0"/>
        <v>76156000</v>
      </c>
      <c r="H16" s="85">
        <v>76156000</v>
      </c>
    </row>
    <row r="17" spans="1:9" ht="18" customHeight="1" x14ac:dyDescent="0.2">
      <c r="A17" s="148"/>
      <c r="B17" s="158"/>
      <c r="C17" s="162" t="s">
        <v>485</v>
      </c>
      <c r="D17" s="163"/>
      <c r="E17" s="2">
        <f t="shared" si="0"/>
        <v>6904435000</v>
      </c>
      <c r="H17" s="85">
        <v>6904435000</v>
      </c>
    </row>
    <row r="18" spans="1:9" ht="18" customHeight="1" x14ac:dyDescent="0.2">
      <c r="A18" s="148"/>
      <c r="B18" s="158"/>
      <c r="C18" s="162" t="s">
        <v>486</v>
      </c>
      <c r="D18" s="163"/>
      <c r="E18" s="2">
        <f t="shared" si="0"/>
        <v>9173000</v>
      </c>
      <c r="H18" s="85">
        <v>9173000</v>
      </c>
    </row>
    <row r="19" spans="1:9" ht="18" customHeight="1" x14ac:dyDescent="0.2">
      <c r="A19" s="148"/>
      <c r="B19" s="158"/>
      <c r="C19" s="162" t="s">
        <v>487</v>
      </c>
      <c r="D19" s="163"/>
      <c r="E19" s="2">
        <f t="shared" si="0"/>
        <v>157375381</v>
      </c>
      <c r="H19" s="85">
        <v>157898581</v>
      </c>
      <c r="I19" s="7">
        <v>-523200</v>
      </c>
    </row>
    <row r="20" spans="1:9" ht="18" customHeight="1" x14ac:dyDescent="0.2">
      <c r="A20" s="148"/>
      <c r="B20" s="158"/>
      <c r="C20" s="162" t="s">
        <v>488</v>
      </c>
      <c r="D20" s="163"/>
      <c r="E20" s="2">
        <f t="shared" si="0"/>
        <v>205168271</v>
      </c>
      <c r="H20" s="85">
        <v>205168271</v>
      </c>
    </row>
    <row r="21" spans="1:9" ht="18" customHeight="1" x14ac:dyDescent="0.2">
      <c r="A21" s="148"/>
      <c r="B21" s="158"/>
      <c r="C21" s="162" t="s">
        <v>607</v>
      </c>
      <c r="D21" s="163"/>
      <c r="E21" s="2">
        <f>+H21+I21</f>
        <v>41887416</v>
      </c>
      <c r="H21" s="85">
        <v>41887416</v>
      </c>
    </row>
    <row r="22" spans="1:9" ht="18" customHeight="1" x14ac:dyDescent="0.2">
      <c r="A22" s="148"/>
      <c r="B22" s="158"/>
      <c r="C22" s="162" t="s">
        <v>608</v>
      </c>
      <c r="D22" s="163"/>
      <c r="E22" s="2">
        <f>+H22+I22</f>
        <v>5464000</v>
      </c>
      <c r="H22" s="85">
        <v>5464000</v>
      </c>
    </row>
    <row r="23" spans="1:9" ht="18" customHeight="1" x14ac:dyDescent="0.2">
      <c r="A23" s="148"/>
      <c r="B23" s="158"/>
      <c r="C23" s="158" t="s">
        <v>36</v>
      </c>
      <c r="D23" s="163"/>
      <c r="E23" s="2">
        <f>SUM(E7:E22)</f>
        <v>19299628745</v>
      </c>
    </row>
    <row r="24" spans="1:9" ht="18" customHeight="1" x14ac:dyDescent="0.2">
      <c r="A24" s="148"/>
      <c r="B24" s="158" t="s">
        <v>82</v>
      </c>
      <c r="C24" s="165" t="s">
        <v>81</v>
      </c>
      <c r="D24" s="4" t="s">
        <v>265</v>
      </c>
      <c r="E24" s="2">
        <f>745539000+376661000</f>
        <v>1122200000</v>
      </c>
      <c r="H24" s="7"/>
    </row>
    <row r="25" spans="1:9" ht="18" customHeight="1" x14ac:dyDescent="0.2">
      <c r="A25" s="148"/>
      <c r="B25" s="158"/>
      <c r="C25" s="158"/>
      <c r="D25" s="4" t="s">
        <v>266</v>
      </c>
      <c r="E25" s="2">
        <v>17410000</v>
      </c>
      <c r="F25" s="7" t="s">
        <v>490</v>
      </c>
      <c r="H25" s="7"/>
    </row>
    <row r="26" spans="1:9" ht="18" customHeight="1" x14ac:dyDescent="0.2">
      <c r="A26" s="148"/>
      <c r="B26" s="158"/>
      <c r="C26" s="158"/>
      <c r="D26" s="6" t="s">
        <v>78</v>
      </c>
      <c r="E26" s="2">
        <f>SUM(E24:E25)</f>
        <v>1139610000</v>
      </c>
      <c r="F26" s="7">
        <f>+四表!V38</f>
        <v>1139610000</v>
      </c>
      <c r="G26" s="7">
        <f>+E26-F26</f>
        <v>0</v>
      </c>
    </row>
    <row r="27" spans="1:9" ht="18" customHeight="1" x14ac:dyDescent="0.2">
      <c r="A27" s="148"/>
      <c r="B27" s="158"/>
      <c r="C27" s="165" t="s">
        <v>80</v>
      </c>
      <c r="D27" s="4" t="s">
        <v>265</v>
      </c>
      <c r="E27" s="2">
        <f>+H27-E24</f>
        <v>13048026521</v>
      </c>
      <c r="H27" s="85">
        <v>14170226521</v>
      </c>
    </row>
    <row r="28" spans="1:9" ht="18" customHeight="1" x14ac:dyDescent="0.2">
      <c r="A28" s="148"/>
      <c r="B28" s="158"/>
      <c r="C28" s="158"/>
      <c r="D28" s="4" t="s">
        <v>266</v>
      </c>
      <c r="E28" s="2">
        <f>+H28-E25</f>
        <v>2419899533</v>
      </c>
      <c r="H28" s="85">
        <v>2437309533</v>
      </c>
    </row>
    <row r="29" spans="1:9" ht="18" customHeight="1" x14ac:dyDescent="0.2">
      <c r="A29" s="148"/>
      <c r="B29" s="158"/>
      <c r="C29" s="158"/>
      <c r="D29" s="6" t="s">
        <v>78</v>
      </c>
      <c r="E29" s="2">
        <f>SUM(E27:E28)</f>
        <v>15467926054</v>
      </c>
    </row>
    <row r="30" spans="1:9" ht="18" customHeight="1" x14ac:dyDescent="0.2">
      <c r="A30" s="164"/>
      <c r="B30" s="163"/>
      <c r="C30" s="158" t="s">
        <v>36</v>
      </c>
      <c r="D30" s="163"/>
      <c r="E30" s="2">
        <f>+E26+E29</f>
        <v>16607536054</v>
      </c>
    </row>
    <row r="31" spans="1:9" ht="18" customHeight="1" x14ac:dyDescent="0.2">
      <c r="A31" s="164"/>
      <c r="B31" s="148" t="s">
        <v>9</v>
      </c>
      <c r="C31" s="164"/>
      <c r="D31" s="164"/>
      <c r="E31" s="62">
        <f>+E23+E30</f>
        <v>35907164799</v>
      </c>
    </row>
    <row r="32" spans="1:9" x14ac:dyDescent="0.2">
      <c r="F32" s="7">
        <f>+四表!N10</f>
        <v>35907164799</v>
      </c>
      <c r="G32" s="7">
        <f>E31-F32</f>
        <v>0</v>
      </c>
    </row>
  </sheetData>
  <mergeCells count="26">
    <mergeCell ref="C16:D16"/>
    <mergeCell ref="C17:D17"/>
    <mergeCell ref="C18:D18"/>
    <mergeCell ref="C19:D19"/>
    <mergeCell ref="C21:D21"/>
    <mergeCell ref="A1:G1"/>
    <mergeCell ref="A7:A31"/>
    <mergeCell ref="B7:B23"/>
    <mergeCell ref="C7:D7"/>
    <mergeCell ref="C13:D13"/>
    <mergeCell ref="C20:D20"/>
    <mergeCell ref="C22:D22"/>
    <mergeCell ref="C23:D23"/>
    <mergeCell ref="B24:B30"/>
    <mergeCell ref="C24:C26"/>
    <mergeCell ref="C27:C29"/>
    <mergeCell ref="C6:D6"/>
    <mergeCell ref="C30:D30"/>
    <mergeCell ref="B31:D31"/>
    <mergeCell ref="C15:D15"/>
    <mergeCell ref="C9:D9"/>
    <mergeCell ref="C10:D10"/>
    <mergeCell ref="C11:D11"/>
    <mergeCell ref="C8:D8"/>
    <mergeCell ref="C12:D12"/>
    <mergeCell ref="C14:D14"/>
  </mergeCells>
  <phoneticPr fontId="3"/>
  <pageMargins left="0.59055118110236227" right="0.39370078740157483" top="0.6692913385826772" bottom="0.39370078740157483" header="0.19685039370078741" footer="0.19685039370078741"/>
  <pageSetup paperSize="9"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CFFCC"/>
    <pageSetUpPr fitToPage="1"/>
  </sheetPr>
  <dimension ref="A1:M28"/>
  <sheetViews>
    <sheetView view="pageBreakPreview" zoomScaleNormal="100" zoomScaleSheetLayoutView="100" workbookViewId="0"/>
  </sheetViews>
  <sheetFormatPr defaultColWidth="8.90625" defaultRowHeight="20.25" customHeight="1" x14ac:dyDescent="0.2"/>
  <cols>
    <col min="1" max="1" width="23.36328125" style="8" customWidth="1"/>
    <col min="2" max="6" width="20.90625" style="8" customWidth="1"/>
    <col min="7" max="7" width="8.90625" style="8"/>
    <col min="8" max="8" width="3.7265625" style="8" bestFit="1" customWidth="1"/>
    <col min="9" max="9" width="25.6328125" style="8" customWidth="1"/>
    <col min="10" max="10" width="15.6328125" style="8" customWidth="1"/>
    <col min="11" max="11" width="3.7265625" style="8" bestFit="1" customWidth="1"/>
    <col min="12" max="12" width="25.6328125" style="8" customWidth="1"/>
    <col min="13" max="13" width="15.6328125" style="8" customWidth="1"/>
    <col min="14" max="16384" width="8.90625" style="8"/>
  </cols>
  <sheetData>
    <row r="1" spans="1:13" ht="14.25" customHeight="1" x14ac:dyDescent="0.2">
      <c r="A1" s="47" t="s">
        <v>139</v>
      </c>
      <c r="B1" s="47"/>
      <c r="C1" s="47"/>
      <c r="D1" s="47"/>
      <c r="E1" s="47"/>
      <c r="F1" s="59" t="str">
        <f>"自治体名："&amp;基礎情報!C2</f>
        <v>自治体名：笠間市　一般会計等</v>
      </c>
    </row>
    <row r="2" spans="1:13" ht="14.25" customHeight="1" x14ac:dyDescent="0.2">
      <c r="B2" s="24"/>
      <c r="C2" s="24"/>
      <c r="D2" s="24"/>
      <c r="E2" s="24"/>
      <c r="F2" s="59" t="str">
        <f>"年度：令和"&amp;基礎情報!C3&amp;"年度"</f>
        <v>年度：令和2年度</v>
      </c>
    </row>
    <row r="3" spans="1:13" ht="14.25" customHeight="1" x14ac:dyDescent="0.2">
      <c r="B3" s="24"/>
      <c r="C3" s="24"/>
      <c r="D3" s="24"/>
      <c r="E3" s="24"/>
      <c r="F3" s="25"/>
    </row>
    <row r="4" spans="1:13" ht="14.25" customHeight="1" x14ac:dyDescent="0.2">
      <c r="B4" s="24"/>
      <c r="C4" s="24"/>
      <c r="D4" s="24"/>
      <c r="E4" s="24"/>
      <c r="F4" s="25" t="s">
        <v>87</v>
      </c>
    </row>
    <row r="5" spans="1:13" ht="20.25" customHeight="1" x14ac:dyDescent="0.2">
      <c r="A5" s="166" t="s">
        <v>72</v>
      </c>
      <c r="B5" s="168" t="s">
        <v>75</v>
      </c>
      <c r="C5" s="168" t="s">
        <v>88</v>
      </c>
      <c r="D5" s="168"/>
      <c r="E5" s="168"/>
      <c r="F5" s="168"/>
    </row>
    <row r="6" spans="1:13" ht="20.25" customHeight="1" x14ac:dyDescent="0.2">
      <c r="A6" s="166"/>
      <c r="B6" s="168"/>
      <c r="C6" s="168" t="s">
        <v>82</v>
      </c>
      <c r="D6" s="168" t="s">
        <v>89</v>
      </c>
      <c r="E6" s="168" t="s">
        <v>83</v>
      </c>
      <c r="F6" s="168" t="s">
        <v>25</v>
      </c>
    </row>
    <row r="7" spans="1:13" ht="20.25" customHeight="1" thickBot="1" x14ac:dyDescent="0.25">
      <c r="A7" s="167"/>
      <c r="B7" s="169"/>
      <c r="C7" s="169"/>
      <c r="D7" s="169"/>
      <c r="E7" s="169"/>
      <c r="F7" s="169"/>
      <c r="H7" s="8" t="s">
        <v>287</v>
      </c>
      <c r="K7" s="8" t="s">
        <v>289</v>
      </c>
    </row>
    <row r="8" spans="1:13" ht="20.25" customHeight="1" thickTop="1" x14ac:dyDescent="0.2">
      <c r="A8" s="26" t="s">
        <v>90</v>
      </c>
      <c r="B8" s="69">
        <f>+四表!J42</f>
        <v>35437543463</v>
      </c>
      <c r="C8" s="27">
        <f>+C12-C9-C10</f>
        <v>15467926054</v>
      </c>
      <c r="D8" s="27">
        <f>+D12-D9-D10</f>
        <v>1423573840</v>
      </c>
      <c r="E8" s="27">
        <f>+B8-C8-D8-F8</f>
        <v>14660108040</v>
      </c>
      <c r="F8" s="27">
        <f>+J26</f>
        <v>3885935529</v>
      </c>
      <c r="H8" s="64" t="s">
        <v>239</v>
      </c>
      <c r="I8" s="67" t="s">
        <v>240</v>
      </c>
      <c r="J8" s="8">
        <f>+四表!J18</f>
        <v>3699073595</v>
      </c>
      <c r="K8" s="64" t="s">
        <v>244</v>
      </c>
      <c r="L8" s="63" t="s">
        <v>245</v>
      </c>
      <c r="M8" s="8">
        <f>+四表!V9</f>
        <v>33075472496</v>
      </c>
    </row>
    <row r="9" spans="1:13" ht="20.25" customHeight="1" x14ac:dyDescent="0.2">
      <c r="A9" s="26" t="s">
        <v>91</v>
      </c>
      <c r="B9" s="69">
        <f>+四表!O15</f>
        <v>4497203496</v>
      </c>
      <c r="C9" s="69">
        <f>+四表!V38</f>
        <v>1139610000</v>
      </c>
      <c r="D9" s="69">
        <f>ROUNDDOWN(C15*C16/C17,0)</f>
        <v>2840097160</v>
      </c>
      <c r="E9" s="27">
        <f>+B9-C9-D9-F9</f>
        <v>517496336</v>
      </c>
      <c r="F9" s="27">
        <v>0</v>
      </c>
      <c r="H9" s="64" t="s">
        <v>239</v>
      </c>
      <c r="I9" s="67" t="s">
        <v>241</v>
      </c>
      <c r="J9" s="8">
        <f>+四表!J12</f>
        <v>373923999</v>
      </c>
      <c r="K9" s="64" t="s">
        <v>244</v>
      </c>
      <c r="L9" s="63" t="s">
        <v>276</v>
      </c>
      <c r="M9" s="8">
        <f>+四表!V25</f>
        <v>39761730</v>
      </c>
    </row>
    <row r="10" spans="1:13" ht="20.25" customHeight="1" x14ac:dyDescent="0.2">
      <c r="A10" s="26" t="s">
        <v>92</v>
      </c>
      <c r="B10" s="69">
        <f>+四表!O17</f>
        <v>1818708757</v>
      </c>
      <c r="C10" s="69"/>
      <c r="D10" s="69"/>
      <c r="E10" s="27">
        <f>+B10-C10-D10-F10</f>
        <v>1818708757</v>
      </c>
      <c r="F10" s="27">
        <v>0</v>
      </c>
      <c r="H10" s="64" t="s">
        <v>239</v>
      </c>
      <c r="I10" s="67" t="s">
        <v>242</v>
      </c>
      <c r="J10" s="8" t="str">
        <f>+四表!J13</f>
        <v>-</v>
      </c>
      <c r="K10" s="64" t="s">
        <v>244</v>
      </c>
      <c r="L10" s="63" t="s">
        <v>246</v>
      </c>
      <c r="M10" s="8">
        <f>+四表!V22</f>
        <v>15458844054</v>
      </c>
    </row>
    <row r="11" spans="1:13" ht="20.25" customHeight="1" x14ac:dyDescent="0.2">
      <c r="A11" s="26" t="s">
        <v>25</v>
      </c>
      <c r="B11" s="27"/>
      <c r="C11" s="69"/>
      <c r="D11" s="69"/>
      <c r="E11" s="27"/>
      <c r="F11" s="27"/>
      <c r="H11" s="64" t="s">
        <v>271</v>
      </c>
      <c r="I11" s="63" t="s">
        <v>272</v>
      </c>
      <c r="J11" s="8">
        <f>+四表!J36</f>
        <v>33260067</v>
      </c>
      <c r="K11" s="64" t="s">
        <v>244</v>
      </c>
      <c r="L11" s="63" t="s">
        <v>247</v>
      </c>
      <c r="M11" s="8">
        <f>+四表!V23</f>
        <v>314135800</v>
      </c>
    </row>
    <row r="12" spans="1:13" ht="20.25" customHeight="1" x14ac:dyDescent="0.2">
      <c r="A12" s="28" t="s">
        <v>9</v>
      </c>
      <c r="B12" s="27">
        <f>SUM(B8:B11)</f>
        <v>41753455716</v>
      </c>
      <c r="C12" s="69">
        <f>+四表!N12</f>
        <v>16607536054</v>
      </c>
      <c r="D12" s="69">
        <f>+四表!V49-C18</f>
        <v>4263671000</v>
      </c>
      <c r="E12" s="27">
        <f>SUM(E8:E11)</f>
        <v>16996313133</v>
      </c>
      <c r="F12" s="27">
        <f>SUM(F8:F11)</f>
        <v>3885935529</v>
      </c>
      <c r="H12" s="64" t="s">
        <v>271</v>
      </c>
      <c r="I12" s="63" t="s">
        <v>273</v>
      </c>
      <c r="J12" s="8" t="str">
        <f>+四表!J37</f>
        <v>-</v>
      </c>
      <c r="K12" s="64" t="s">
        <v>244</v>
      </c>
      <c r="L12" s="63" t="s">
        <v>248</v>
      </c>
      <c r="M12" s="8">
        <f>+四表!V24</f>
        <v>818017744</v>
      </c>
    </row>
    <row r="13" spans="1:13" ht="20.25" customHeight="1" x14ac:dyDescent="0.2">
      <c r="B13" s="8">
        <f>+B12-SUM(C12:F12)</f>
        <v>0</v>
      </c>
      <c r="E13" s="8" t="s">
        <v>144</v>
      </c>
      <c r="H13" s="64" t="s">
        <v>271</v>
      </c>
      <c r="I13" s="63" t="s">
        <v>284</v>
      </c>
      <c r="J13" s="8">
        <f>+四表!J35</f>
        <v>4033134</v>
      </c>
      <c r="K13" s="64" t="s">
        <v>244</v>
      </c>
      <c r="L13" s="63" t="s">
        <v>280</v>
      </c>
      <c r="M13" s="8">
        <f>+四表!V28</f>
        <v>9082000</v>
      </c>
    </row>
    <row r="14" spans="1:13" ht="20.25" customHeight="1" x14ac:dyDescent="0.2">
      <c r="H14" s="64" t="s">
        <v>271</v>
      </c>
      <c r="I14" s="63" t="s">
        <v>285</v>
      </c>
      <c r="J14" s="8">
        <f>+四表!J22</f>
        <v>30407240</v>
      </c>
      <c r="K14" s="64" t="s">
        <v>239</v>
      </c>
      <c r="L14" s="63" t="s">
        <v>282</v>
      </c>
      <c r="M14" s="8">
        <f>+四表!J40</f>
        <v>52643117</v>
      </c>
    </row>
    <row r="15" spans="1:13" ht="20.25" customHeight="1" x14ac:dyDescent="0.2">
      <c r="A15" s="63" t="s">
        <v>270</v>
      </c>
      <c r="C15" s="8">
        <f>+四表!V32</f>
        <v>4497203496</v>
      </c>
      <c r="D15" s="63"/>
      <c r="H15" s="64" t="s">
        <v>239</v>
      </c>
      <c r="I15" s="63" t="s">
        <v>286</v>
      </c>
      <c r="J15" s="63">
        <f>+四表!J38</f>
        <v>1509329</v>
      </c>
      <c r="K15" s="64"/>
      <c r="L15" s="63" t="s">
        <v>283</v>
      </c>
      <c r="M15" s="63">
        <f>+D8</f>
        <v>1423573840</v>
      </c>
    </row>
    <row r="16" spans="1:13" ht="20.25" customHeight="1" x14ac:dyDescent="0.2">
      <c r="A16" s="63" t="s">
        <v>268</v>
      </c>
      <c r="C16" s="66">
        <v>3257900</v>
      </c>
      <c r="D16" s="63"/>
      <c r="H16" s="64" t="s">
        <v>239</v>
      </c>
      <c r="I16" s="63" t="s">
        <v>390</v>
      </c>
      <c r="J16" s="63">
        <f>-四表!J41</f>
        <v>-2069000</v>
      </c>
      <c r="K16" s="64"/>
      <c r="L16" s="63" t="s">
        <v>249</v>
      </c>
      <c r="M16" s="63">
        <f>+引当金の明細!B9</f>
        <v>378829631</v>
      </c>
    </row>
    <row r="17" spans="1:13" ht="20.25" customHeight="1" x14ac:dyDescent="0.2">
      <c r="A17" s="63" t="s">
        <v>269</v>
      </c>
      <c r="C17" s="66">
        <v>5158781</v>
      </c>
      <c r="H17" s="9" t="s">
        <v>239</v>
      </c>
      <c r="I17" s="63" t="s">
        <v>288</v>
      </c>
      <c r="J17" s="63"/>
      <c r="K17" s="64"/>
      <c r="L17" s="63"/>
      <c r="M17" s="63">
        <f>+M8+M9-M10-M11-M12-M14-M13-M15-M16</f>
        <v>14660108040</v>
      </c>
    </row>
    <row r="18" spans="1:13" ht="20.25" customHeight="1" x14ac:dyDescent="0.2">
      <c r="A18" s="63" t="s">
        <v>391</v>
      </c>
      <c r="B18" s="63"/>
      <c r="C18" s="66">
        <v>0</v>
      </c>
      <c r="I18" s="76" t="s">
        <v>279</v>
      </c>
      <c r="J18" s="8">
        <f>+四表!V23-四表!J30</f>
        <v>581040</v>
      </c>
      <c r="K18" s="64"/>
      <c r="L18" s="80" t="s">
        <v>148</v>
      </c>
      <c r="M18" s="80">
        <f>+M17-E8</f>
        <v>0</v>
      </c>
    </row>
    <row r="19" spans="1:13" ht="20.25" customHeight="1" x14ac:dyDescent="0.2">
      <c r="I19" s="76" t="s">
        <v>281</v>
      </c>
      <c r="J19" s="8">
        <f>+四表!V24-四表!J31</f>
        <v>-254783875</v>
      </c>
      <c r="K19" s="68"/>
      <c r="L19" s="63"/>
      <c r="M19" s="63"/>
    </row>
    <row r="20" spans="1:13" ht="20.25" customHeight="1" x14ac:dyDescent="0.2">
      <c r="I20" s="76" t="s">
        <v>277</v>
      </c>
      <c r="J20" s="63">
        <f>+四表!J25-四表!V16</f>
        <v>0</v>
      </c>
      <c r="L20" s="63"/>
      <c r="M20" s="63"/>
    </row>
    <row r="21" spans="1:13" ht="20.25" customHeight="1" x14ac:dyDescent="0.2">
      <c r="I21" s="77" t="s">
        <v>274</v>
      </c>
      <c r="J21" s="78">
        <v>0</v>
      </c>
      <c r="L21" s="63"/>
      <c r="M21" s="63"/>
    </row>
    <row r="22" spans="1:13" ht="20.25" customHeight="1" x14ac:dyDescent="0.2">
      <c r="I22" s="77" t="s">
        <v>275</v>
      </c>
      <c r="J22" s="78"/>
      <c r="L22" s="63"/>
      <c r="M22" s="63"/>
    </row>
    <row r="23" spans="1:13" ht="20.25" customHeight="1" x14ac:dyDescent="0.2">
      <c r="I23" s="77" t="s">
        <v>278</v>
      </c>
      <c r="J23" s="78"/>
      <c r="L23" s="63"/>
      <c r="M23" s="63"/>
    </row>
    <row r="24" spans="1:13" ht="20.25" customHeight="1" x14ac:dyDescent="0.2">
      <c r="I24" s="79"/>
      <c r="J24" s="78"/>
      <c r="K24" s="63"/>
      <c r="L24" s="63"/>
      <c r="M24" s="63"/>
    </row>
    <row r="25" spans="1:13" ht="20.25" customHeight="1" x14ac:dyDescent="0.2">
      <c r="H25" s="64"/>
      <c r="I25" s="79"/>
      <c r="J25" s="78"/>
      <c r="K25" s="63"/>
      <c r="L25" s="63"/>
      <c r="M25" s="63"/>
    </row>
    <row r="26" spans="1:13" ht="20.25" customHeight="1" x14ac:dyDescent="0.2">
      <c r="H26" s="64"/>
      <c r="I26" s="63" t="s">
        <v>243</v>
      </c>
      <c r="J26" s="63">
        <f>SUM(J8:J25)</f>
        <v>3885935529</v>
      </c>
      <c r="K26" s="63"/>
      <c r="L26" s="63"/>
      <c r="M26" s="63"/>
    </row>
    <row r="27" spans="1:13" ht="20.25" customHeight="1" x14ac:dyDescent="0.2">
      <c r="K27" s="63"/>
      <c r="L27" s="63"/>
      <c r="M27" s="63"/>
    </row>
    <row r="28" spans="1:13" ht="20.25" customHeight="1" x14ac:dyDescent="0.2">
      <c r="K28" s="63"/>
      <c r="L28" s="63"/>
      <c r="M28" s="63"/>
    </row>
  </sheetData>
  <mergeCells count="7">
    <mergeCell ref="A5:A7"/>
    <mergeCell ref="B5:B7"/>
    <mergeCell ref="C5:F5"/>
    <mergeCell ref="C6:C7"/>
    <mergeCell ref="D6:D7"/>
    <mergeCell ref="E6:E7"/>
    <mergeCell ref="F6:F7"/>
  </mergeCells>
  <phoneticPr fontId="3"/>
  <pageMargins left="0.78740157480314965" right="0.39370078740157483" top="0.6692913385826772" bottom="0.39370078740157483" header="0.19685039370078741" footer="0.19685039370078741"/>
  <pageSetup paperSize="9" fitToHeight="0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CCFFCC"/>
  </sheetPr>
  <dimension ref="A1:G12"/>
  <sheetViews>
    <sheetView view="pageBreakPreview" zoomScaleNormal="100" zoomScaleSheetLayoutView="100" workbookViewId="0"/>
  </sheetViews>
  <sheetFormatPr defaultColWidth="8.90625" defaultRowHeight="11" x14ac:dyDescent="0.2"/>
  <cols>
    <col min="1" max="1" width="60.90625" style="7" customWidth="1"/>
    <col min="2" max="2" width="40.90625" style="7" customWidth="1"/>
    <col min="3" max="16384" width="8.90625" style="7"/>
  </cols>
  <sheetData>
    <row r="1" spans="1:7" ht="14" x14ac:dyDescent="0.2">
      <c r="A1" s="45" t="s">
        <v>143</v>
      </c>
      <c r="B1" s="46"/>
      <c r="C1" s="46"/>
      <c r="D1" s="46"/>
      <c r="E1" s="46"/>
      <c r="F1" s="46"/>
      <c r="G1" s="46"/>
    </row>
    <row r="2" spans="1:7" ht="14" x14ac:dyDescent="0.2">
      <c r="A2" s="44" t="s">
        <v>140</v>
      </c>
      <c r="B2" s="9" t="str">
        <f>"自治体名："&amp;基礎情報!C2</f>
        <v>自治体名：笠間市　一般会計等</v>
      </c>
    </row>
    <row r="3" spans="1:7" ht="14" x14ac:dyDescent="0.2">
      <c r="A3" s="44"/>
      <c r="B3" s="9" t="str">
        <f>"年度：令和"&amp;基礎情報!C3&amp;"年度"</f>
        <v>年度：令和2年度</v>
      </c>
    </row>
    <row r="4" spans="1:7" ht="13" x14ac:dyDescent="0.2">
      <c r="A4" s="8"/>
    </row>
    <row r="5" spans="1:7" ht="13" x14ac:dyDescent="0.2">
      <c r="B5" s="9" t="s">
        <v>93</v>
      </c>
    </row>
    <row r="6" spans="1:7" ht="22.5" customHeight="1" x14ac:dyDescent="0.2">
      <c r="A6" s="3" t="s">
        <v>29</v>
      </c>
      <c r="B6" s="3" t="s">
        <v>68</v>
      </c>
    </row>
    <row r="7" spans="1:7" ht="18" customHeight="1" x14ac:dyDescent="0.2">
      <c r="A7" s="4" t="s">
        <v>145</v>
      </c>
      <c r="B7" s="2">
        <f>+四表!V54</f>
        <v>1486619624</v>
      </c>
    </row>
    <row r="8" spans="1:7" ht="18" customHeight="1" x14ac:dyDescent="0.2">
      <c r="A8" s="4"/>
      <c r="B8" s="2"/>
    </row>
    <row r="9" spans="1:7" ht="18" customHeight="1" x14ac:dyDescent="0.2">
      <c r="A9" s="4"/>
      <c r="B9" s="2"/>
    </row>
    <row r="10" spans="1:7" ht="18" customHeight="1" x14ac:dyDescent="0.2">
      <c r="A10" s="4"/>
      <c r="B10" s="2"/>
    </row>
    <row r="11" spans="1:7" ht="18" customHeight="1" x14ac:dyDescent="0.2">
      <c r="A11" s="4"/>
      <c r="B11" s="2"/>
    </row>
    <row r="12" spans="1:7" ht="18" customHeight="1" x14ac:dyDescent="0.2">
      <c r="A12" s="6" t="s">
        <v>9</v>
      </c>
      <c r="B12" s="19">
        <f>SUM(B7:B11)</f>
        <v>1486619624</v>
      </c>
    </row>
  </sheetData>
  <phoneticPr fontId="3"/>
  <pageMargins left="0.78740157480314965" right="0.39370078740157483" top="0.6692913385826772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E9E18-5307-4839-9B23-2018FF7D4778}">
  <sheetPr>
    <pageSetUpPr fitToPage="1"/>
  </sheetPr>
  <dimension ref="A1:W67"/>
  <sheetViews>
    <sheetView topLeftCell="J1" workbookViewId="0">
      <selection activeCell="S1" sqref="S1:W1048576"/>
    </sheetView>
  </sheetViews>
  <sheetFormatPr defaultColWidth="8.90625" defaultRowHeight="11" x14ac:dyDescent="0.2"/>
  <cols>
    <col min="1" max="1" width="36.90625" style="95" customWidth="1"/>
    <col min="2" max="2" width="20.54296875" style="95" customWidth="1"/>
    <col min="3" max="3" width="9.7265625" style="95" hidden="1" customWidth="1"/>
    <col min="4" max="4" width="36.90625" style="95" customWidth="1"/>
    <col min="5" max="5" width="20.54296875" style="95" customWidth="1"/>
    <col min="6" max="6" width="4.7265625" style="81" customWidth="1"/>
    <col min="7" max="7" width="46.7265625" style="95" customWidth="1"/>
    <col min="8" max="9" width="9.7265625" style="95" hidden="1" customWidth="1"/>
    <col min="10" max="10" width="11.81640625" style="95" customWidth="1"/>
    <col min="11" max="11" width="17.26953125" style="95" customWidth="1"/>
    <col min="12" max="12" width="5.7265625" style="70" customWidth="1"/>
    <col min="13" max="13" width="33.6328125" style="95" customWidth="1"/>
    <col min="14" max="17" width="20.54296875" style="95" customWidth="1"/>
    <col min="18" max="18" width="8.90625" style="70"/>
    <col min="19" max="19" width="46.7265625" style="95" customWidth="1"/>
    <col min="20" max="21" width="9.7265625" style="95" hidden="1" customWidth="1"/>
    <col min="22" max="22" width="11.81640625" style="95" customWidth="1"/>
    <col min="23" max="23" width="17.26953125" style="95" customWidth="1"/>
    <col min="24" max="16384" width="8.90625" style="70"/>
  </cols>
  <sheetData>
    <row r="1" spans="1:23" ht="17.149999999999999" customHeight="1" x14ac:dyDescent="0.2">
      <c r="E1" s="71" t="s">
        <v>394</v>
      </c>
      <c r="K1" s="71" t="s">
        <v>290</v>
      </c>
      <c r="Q1" s="71" t="s">
        <v>291</v>
      </c>
      <c r="W1" s="71" t="s">
        <v>292</v>
      </c>
    </row>
    <row r="2" spans="1:23" ht="21" x14ac:dyDescent="0.2">
      <c r="A2" s="116" t="s">
        <v>395</v>
      </c>
      <c r="B2" s="117"/>
      <c r="C2" s="117"/>
      <c r="D2" s="117"/>
      <c r="E2" s="117"/>
      <c r="G2" s="116" t="s">
        <v>293</v>
      </c>
      <c r="H2" s="117"/>
      <c r="I2" s="117"/>
      <c r="J2" s="117"/>
      <c r="K2" s="117"/>
      <c r="M2" s="116" t="s">
        <v>294</v>
      </c>
      <c r="N2" s="117"/>
      <c r="O2" s="117"/>
      <c r="P2" s="117"/>
      <c r="Q2" s="117"/>
      <c r="S2" s="116" t="s">
        <v>295</v>
      </c>
      <c r="T2" s="117"/>
      <c r="U2" s="117"/>
      <c r="V2" s="117"/>
      <c r="W2" s="117"/>
    </row>
    <row r="3" spans="1:23" ht="13" x14ac:dyDescent="0.2">
      <c r="A3" s="118" t="s">
        <v>499</v>
      </c>
      <c r="B3" s="117"/>
      <c r="C3" s="117"/>
      <c r="D3" s="117"/>
      <c r="E3" s="117"/>
      <c r="G3" s="118" t="s">
        <v>501</v>
      </c>
      <c r="H3" s="117"/>
      <c r="I3" s="117"/>
      <c r="J3" s="117"/>
      <c r="K3" s="117"/>
      <c r="M3" s="118" t="s">
        <v>501</v>
      </c>
      <c r="N3" s="117"/>
      <c r="O3" s="117"/>
      <c r="P3" s="117"/>
      <c r="Q3" s="117"/>
      <c r="S3" s="118" t="s">
        <v>501</v>
      </c>
      <c r="T3" s="117"/>
      <c r="U3" s="117"/>
      <c r="V3" s="117"/>
      <c r="W3" s="117"/>
    </row>
    <row r="4" spans="1:23" ht="13" x14ac:dyDescent="0.2">
      <c r="A4" s="72" t="s">
        <v>500</v>
      </c>
      <c r="G4" s="118" t="s">
        <v>502</v>
      </c>
      <c r="H4" s="117"/>
      <c r="I4" s="117"/>
      <c r="J4" s="117"/>
      <c r="K4" s="117"/>
      <c r="M4" s="118" t="s">
        <v>502</v>
      </c>
      <c r="N4" s="117"/>
      <c r="O4" s="117"/>
      <c r="P4" s="117"/>
      <c r="Q4" s="117"/>
      <c r="S4" s="118" t="s">
        <v>502</v>
      </c>
      <c r="T4" s="117"/>
      <c r="U4" s="117"/>
      <c r="V4" s="117"/>
      <c r="W4" s="117"/>
    </row>
    <row r="5" spans="1:23" ht="17.149999999999999" customHeight="1" x14ac:dyDescent="0.2">
      <c r="A5" s="72" t="s">
        <v>154</v>
      </c>
      <c r="E5" s="73" t="s">
        <v>87</v>
      </c>
      <c r="G5" s="72" t="s">
        <v>500</v>
      </c>
      <c r="M5" s="72" t="s">
        <v>500</v>
      </c>
      <c r="S5" s="72" t="s">
        <v>500</v>
      </c>
    </row>
    <row r="6" spans="1:23" ht="27" customHeight="1" x14ac:dyDescent="0.2">
      <c r="A6" s="94" t="s">
        <v>296</v>
      </c>
      <c r="B6" s="94" t="s">
        <v>75</v>
      </c>
      <c r="C6" s="94"/>
      <c r="D6" s="94" t="s">
        <v>296</v>
      </c>
      <c r="E6" s="94" t="s">
        <v>75</v>
      </c>
      <c r="G6" s="72" t="s">
        <v>154</v>
      </c>
      <c r="K6" s="73" t="s">
        <v>87</v>
      </c>
      <c r="M6" s="72" t="s">
        <v>154</v>
      </c>
      <c r="Q6" s="73" t="s">
        <v>87</v>
      </c>
      <c r="S6" s="72" t="s">
        <v>154</v>
      </c>
      <c r="W6" s="73" t="s">
        <v>87</v>
      </c>
    </row>
    <row r="7" spans="1:23" ht="17.149999999999999" customHeight="1" x14ac:dyDescent="0.2">
      <c r="A7" s="91" t="s">
        <v>396</v>
      </c>
      <c r="B7" s="93"/>
      <c r="C7" s="93"/>
      <c r="D7" s="91" t="s">
        <v>397</v>
      </c>
      <c r="E7" s="93"/>
      <c r="G7" s="115" t="s">
        <v>296</v>
      </c>
      <c r="H7" s="115"/>
      <c r="I7" s="115"/>
      <c r="J7" s="115" t="s">
        <v>75</v>
      </c>
      <c r="K7" s="115"/>
      <c r="M7" s="94" t="s">
        <v>296</v>
      </c>
      <c r="N7" s="94" t="s">
        <v>9</v>
      </c>
      <c r="O7" s="94" t="s">
        <v>297</v>
      </c>
      <c r="P7" s="94" t="s">
        <v>298</v>
      </c>
      <c r="Q7" s="94"/>
      <c r="S7" s="115" t="s">
        <v>296</v>
      </c>
      <c r="T7" s="115"/>
      <c r="U7" s="115"/>
      <c r="V7" s="115" t="s">
        <v>75</v>
      </c>
      <c r="W7" s="115"/>
    </row>
    <row r="8" spans="1:23" ht="17.149999999999999" customHeight="1" x14ac:dyDescent="0.2">
      <c r="A8" s="91" t="s">
        <v>398</v>
      </c>
      <c r="B8" s="92">
        <v>91117118951</v>
      </c>
      <c r="C8" s="93"/>
      <c r="D8" s="91" t="s">
        <v>399</v>
      </c>
      <c r="E8" s="92">
        <v>32840532354</v>
      </c>
      <c r="G8" s="112" t="s">
        <v>299</v>
      </c>
      <c r="H8" s="112"/>
      <c r="I8" s="112"/>
      <c r="J8" s="113">
        <v>36800047699</v>
      </c>
      <c r="K8" s="114"/>
      <c r="M8" s="88" t="s">
        <v>300</v>
      </c>
      <c r="N8" s="89">
        <v>61383135874</v>
      </c>
      <c r="O8" s="89">
        <v>96114364949</v>
      </c>
      <c r="P8" s="89">
        <v>-34731229075</v>
      </c>
      <c r="Q8" s="90"/>
      <c r="S8" s="112" t="s">
        <v>301</v>
      </c>
      <c r="T8" s="112"/>
      <c r="U8" s="112"/>
      <c r="V8" s="114"/>
      <c r="W8" s="114"/>
    </row>
    <row r="9" spans="1:23" ht="17.149999999999999" customHeight="1" x14ac:dyDescent="0.2">
      <c r="A9" s="91" t="s">
        <v>400</v>
      </c>
      <c r="B9" s="92">
        <v>79347057939</v>
      </c>
      <c r="C9" s="93"/>
      <c r="D9" s="91" t="s">
        <v>401</v>
      </c>
      <c r="E9" s="92">
        <v>28107660307</v>
      </c>
      <c r="G9" s="112" t="s">
        <v>302</v>
      </c>
      <c r="H9" s="112"/>
      <c r="I9" s="112"/>
      <c r="J9" s="113">
        <v>15201378526</v>
      </c>
      <c r="K9" s="114"/>
      <c r="M9" s="91" t="s">
        <v>303</v>
      </c>
      <c r="N9" s="92">
        <v>-35437543463</v>
      </c>
      <c r="O9" s="93"/>
      <c r="P9" s="92">
        <v>-35437543463</v>
      </c>
      <c r="Q9" s="93"/>
      <c r="S9" s="112" t="s">
        <v>304</v>
      </c>
      <c r="T9" s="112"/>
      <c r="U9" s="112"/>
      <c r="V9" s="113">
        <v>33075472496</v>
      </c>
      <c r="W9" s="114"/>
    </row>
    <row r="10" spans="1:23" ht="17.149999999999999" customHeight="1" x14ac:dyDescent="0.2">
      <c r="A10" s="91" t="s">
        <v>402</v>
      </c>
      <c r="B10" s="92">
        <v>29809174991</v>
      </c>
      <c r="C10" s="93"/>
      <c r="D10" s="91" t="s">
        <v>403</v>
      </c>
      <c r="E10" s="92" t="s">
        <v>404</v>
      </c>
      <c r="G10" s="112" t="s">
        <v>305</v>
      </c>
      <c r="H10" s="112"/>
      <c r="I10" s="112"/>
      <c r="J10" s="113">
        <v>5382017288</v>
      </c>
      <c r="K10" s="114"/>
      <c r="M10" s="91" t="s">
        <v>306</v>
      </c>
      <c r="N10" s="92">
        <v>35907164799</v>
      </c>
      <c r="O10" s="93"/>
      <c r="P10" s="92">
        <v>35907164799</v>
      </c>
      <c r="Q10" s="93"/>
      <c r="S10" s="112" t="s">
        <v>307</v>
      </c>
      <c r="T10" s="112"/>
      <c r="U10" s="112"/>
      <c r="V10" s="113">
        <v>11476803323</v>
      </c>
      <c r="W10" s="114"/>
    </row>
    <row r="11" spans="1:23" ht="17.149999999999999" customHeight="1" x14ac:dyDescent="0.2">
      <c r="A11" s="91" t="s">
        <v>405</v>
      </c>
      <c r="B11" s="92">
        <v>5311261201</v>
      </c>
      <c r="C11" s="93"/>
      <c r="D11" s="91" t="s">
        <v>406</v>
      </c>
      <c r="E11" s="92">
        <v>4729181047</v>
      </c>
      <c r="G11" s="112" t="s">
        <v>308</v>
      </c>
      <c r="H11" s="112"/>
      <c r="I11" s="112"/>
      <c r="J11" s="113">
        <v>4340194254</v>
      </c>
      <c r="K11" s="114"/>
      <c r="M11" s="91" t="s">
        <v>309</v>
      </c>
      <c r="N11" s="92">
        <v>19299628745</v>
      </c>
      <c r="O11" s="93"/>
      <c r="P11" s="92">
        <v>19299628745</v>
      </c>
      <c r="Q11" s="93"/>
      <c r="S11" s="112" t="s">
        <v>310</v>
      </c>
      <c r="T11" s="112"/>
      <c r="U11" s="112"/>
      <c r="V11" s="113">
        <v>5386922920</v>
      </c>
      <c r="W11" s="114"/>
    </row>
    <row r="12" spans="1:23" ht="17.149999999999999" customHeight="1" x14ac:dyDescent="0.2">
      <c r="A12" s="91" t="s">
        <v>407</v>
      </c>
      <c r="B12" s="92" t="s">
        <v>404</v>
      </c>
      <c r="C12" s="93"/>
      <c r="D12" s="91" t="s">
        <v>408</v>
      </c>
      <c r="E12" s="92">
        <v>3691000</v>
      </c>
      <c r="G12" s="112" t="s">
        <v>311</v>
      </c>
      <c r="H12" s="112"/>
      <c r="I12" s="112"/>
      <c r="J12" s="113">
        <v>373923999</v>
      </c>
      <c r="K12" s="114"/>
      <c r="M12" s="91" t="s">
        <v>312</v>
      </c>
      <c r="N12" s="92">
        <v>16607536054</v>
      </c>
      <c r="O12" s="93"/>
      <c r="P12" s="92">
        <v>16607536054</v>
      </c>
      <c r="Q12" s="93"/>
      <c r="S12" s="112" t="s">
        <v>313</v>
      </c>
      <c r="T12" s="112"/>
      <c r="U12" s="112"/>
      <c r="V12" s="113">
        <v>5682417866</v>
      </c>
      <c r="W12" s="114"/>
    </row>
    <row r="13" spans="1:23" ht="17.149999999999999" customHeight="1" x14ac:dyDescent="0.2">
      <c r="A13" s="91" t="s">
        <v>409</v>
      </c>
      <c r="B13" s="92">
        <v>54822366623</v>
      </c>
      <c r="C13" s="93"/>
      <c r="D13" s="91" t="s">
        <v>358</v>
      </c>
      <c r="E13" s="92" t="s">
        <v>404</v>
      </c>
      <c r="G13" s="112" t="s">
        <v>314</v>
      </c>
      <c r="H13" s="112"/>
      <c r="I13" s="112"/>
      <c r="J13" s="113" t="s">
        <v>404</v>
      </c>
      <c r="K13" s="114"/>
      <c r="M13" s="88" t="s">
        <v>315</v>
      </c>
      <c r="N13" s="89">
        <v>469621336</v>
      </c>
      <c r="O13" s="90"/>
      <c r="P13" s="89">
        <v>469621336</v>
      </c>
      <c r="Q13" s="90"/>
      <c r="S13" s="112" t="s">
        <v>316</v>
      </c>
      <c r="T13" s="112"/>
      <c r="U13" s="112"/>
      <c r="V13" s="113">
        <v>143951868</v>
      </c>
      <c r="W13" s="114"/>
    </row>
    <row r="14" spans="1:23" ht="17.149999999999999" customHeight="1" x14ac:dyDescent="0.2">
      <c r="A14" s="91" t="s">
        <v>410</v>
      </c>
      <c r="B14" s="92">
        <v>-33572943413</v>
      </c>
      <c r="C14" s="93"/>
      <c r="D14" s="91" t="s">
        <v>411</v>
      </c>
      <c r="E14" s="92">
        <v>3990236077</v>
      </c>
      <c r="G14" s="112" t="s">
        <v>317</v>
      </c>
      <c r="H14" s="112"/>
      <c r="I14" s="112"/>
      <c r="J14" s="113">
        <v>667899035</v>
      </c>
      <c r="K14" s="114"/>
      <c r="M14" s="91" t="s">
        <v>318</v>
      </c>
      <c r="N14" s="93"/>
      <c r="O14" s="92">
        <v>816125422</v>
      </c>
      <c r="P14" s="92">
        <v>-816125422</v>
      </c>
      <c r="Q14" s="93"/>
      <c r="S14" s="112" t="s">
        <v>319</v>
      </c>
      <c r="T14" s="112"/>
      <c r="U14" s="112"/>
      <c r="V14" s="113">
        <v>263510669</v>
      </c>
      <c r="W14" s="114"/>
    </row>
    <row r="15" spans="1:23" ht="17.149999999999999" customHeight="1" x14ac:dyDescent="0.2">
      <c r="A15" s="91" t="s">
        <v>412</v>
      </c>
      <c r="B15" s="92">
        <v>9524870106</v>
      </c>
      <c r="C15" s="93"/>
      <c r="D15" s="91" t="s">
        <v>413</v>
      </c>
      <c r="E15" s="92">
        <v>3480475812</v>
      </c>
      <c r="G15" s="112" t="s">
        <v>320</v>
      </c>
      <c r="H15" s="112"/>
      <c r="I15" s="112"/>
      <c r="J15" s="113">
        <v>9381491461</v>
      </c>
      <c r="K15" s="114"/>
      <c r="M15" s="91" t="s">
        <v>321</v>
      </c>
      <c r="N15" s="93"/>
      <c r="O15" s="92">
        <v>4497203496</v>
      </c>
      <c r="P15" s="92">
        <v>-4497203496</v>
      </c>
      <c r="Q15" s="93"/>
      <c r="S15" s="112" t="s">
        <v>322</v>
      </c>
      <c r="T15" s="112"/>
      <c r="U15" s="112"/>
      <c r="V15" s="113">
        <v>21598669173</v>
      </c>
      <c r="W15" s="114"/>
    </row>
    <row r="16" spans="1:23" ht="17.149999999999999" customHeight="1" x14ac:dyDescent="0.2">
      <c r="A16" s="91" t="s">
        <v>414</v>
      </c>
      <c r="B16" s="92">
        <v>-7750010616</v>
      </c>
      <c r="C16" s="93"/>
      <c r="D16" s="91" t="s">
        <v>415</v>
      </c>
      <c r="E16" s="92" t="s">
        <v>404</v>
      </c>
      <c r="G16" s="112" t="s">
        <v>323</v>
      </c>
      <c r="H16" s="112"/>
      <c r="I16" s="112"/>
      <c r="J16" s="113">
        <v>5278888533</v>
      </c>
      <c r="K16" s="114"/>
      <c r="M16" s="91" t="s">
        <v>324</v>
      </c>
      <c r="N16" s="93"/>
      <c r="O16" s="92">
        <v>-3708096702</v>
      </c>
      <c r="P16" s="92">
        <v>3708096702</v>
      </c>
      <c r="Q16" s="93"/>
      <c r="S16" s="112" t="s">
        <v>325</v>
      </c>
      <c r="T16" s="112"/>
      <c r="U16" s="112"/>
      <c r="V16" s="113">
        <v>13988825134</v>
      </c>
      <c r="W16" s="114"/>
    </row>
    <row r="17" spans="1:23" ht="17.149999999999999" customHeight="1" x14ac:dyDescent="0.2">
      <c r="A17" s="91" t="s">
        <v>416</v>
      </c>
      <c r="B17" s="92" t="s">
        <v>404</v>
      </c>
      <c r="C17" s="93"/>
      <c r="D17" s="91" t="s">
        <v>417</v>
      </c>
      <c r="E17" s="92" t="s">
        <v>404</v>
      </c>
      <c r="G17" s="112" t="s">
        <v>326</v>
      </c>
      <c r="H17" s="112"/>
      <c r="I17" s="112"/>
      <c r="J17" s="113">
        <v>403529333</v>
      </c>
      <c r="K17" s="114"/>
      <c r="M17" s="91" t="s">
        <v>327</v>
      </c>
      <c r="N17" s="93"/>
      <c r="O17" s="92">
        <v>1818708757</v>
      </c>
      <c r="P17" s="92">
        <v>-1818708757</v>
      </c>
      <c r="Q17" s="93"/>
      <c r="S17" s="112" t="s">
        <v>328</v>
      </c>
      <c r="T17" s="112"/>
      <c r="U17" s="112"/>
      <c r="V17" s="113">
        <v>5156914100</v>
      </c>
      <c r="W17" s="114"/>
    </row>
    <row r="18" spans="1:23" ht="17.149999999999999" customHeight="1" x14ac:dyDescent="0.2">
      <c r="A18" s="91" t="s">
        <v>418</v>
      </c>
      <c r="B18" s="92" t="s">
        <v>404</v>
      </c>
      <c r="C18" s="93"/>
      <c r="D18" s="91" t="s">
        <v>419</v>
      </c>
      <c r="E18" s="92" t="s">
        <v>404</v>
      </c>
      <c r="G18" s="112" t="s">
        <v>329</v>
      </c>
      <c r="H18" s="112"/>
      <c r="I18" s="112"/>
      <c r="J18" s="113">
        <v>3699073595</v>
      </c>
      <c r="K18" s="114"/>
      <c r="M18" s="91" t="s">
        <v>330</v>
      </c>
      <c r="N18" s="93"/>
      <c r="O18" s="92">
        <v>-1791690129</v>
      </c>
      <c r="P18" s="92">
        <v>1791690129</v>
      </c>
      <c r="Q18" s="93"/>
      <c r="S18" s="112" t="s">
        <v>331</v>
      </c>
      <c r="T18" s="112"/>
      <c r="U18" s="112"/>
      <c r="V18" s="113">
        <v>2279154088</v>
      </c>
      <c r="W18" s="114"/>
    </row>
    <row r="19" spans="1:23" ht="17.149999999999999" customHeight="1" x14ac:dyDescent="0.2">
      <c r="A19" s="91" t="s">
        <v>420</v>
      </c>
      <c r="B19" s="92" t="s">
        <v>404</v>
      </c>
      <c r="C19" s="93"/>
      <c r="D19" s="91" t="s">
        <v>421</v>
      </c>
      <c r="E19" s="92" t="s">
        <v>404</v>
      </c>
      <c r="G19" s="112" t="s">
        <v>317</v>
      </c>
      <c r="H19" s="112"/>
      <c r="I19" s="112"/>
      <c r="J19" s="113" t="s">
        <v>404</v>
      </c>
      <c r="K19" s="114"/>
      <c r="M19" s="91" t="s">
        <v>332</v>
      </c>
      <c r="N19" s="92">
        <v>86400</v>
      </c>
      <c r="O19" s="92">
        <v>86400</v>
      </c>
      <c r="P19" s="93"/>
      <c r="Q19" s="93"/>
      <c r="S19" s="112" t="s">
        <v>319</v>
      </c>
      <c r="T19" s="112"/>
      <c r="U19" s="112"/>
      <c r="V19" s="113">
        <v>173775851</v>
      </c>
      <c r="W19" s="114"/>
    </row>
    <row r="20" spans="1:23" ht="17.149999999999999" customHeight="1" x14ac:dyDescent="0.2">
      <c r="A20" s="91" t="s">
        <v>422</v>
      </c>
      <c r="B20" s="92" t="s">
        <v>404</v>
      </c>
      <c r="C20" s="93"/>
      <c r="D20" s="91" t="s">
        <v>423</v>
      </c>
      <c r="E20" s="92">
        <v>373923999</v>
      </c>
      <c r="G20" s="112" t="s">
        <v>333</v>
      </c>
      <c r="H20" s="112"/>
      <c r="I20" s="112"/>
      <c r="J20" s="113">
        <v>437869777</v>
      </c>
      <c r="K20" s="114"/>
      <c r="M20" s="91" t="s">
        <v>334</v>
      </c>
      <c r="N20" s="92">
        <v>2134025632</v>
      </c>
      <c r="O20" s="92">
        <v>2134025632</v>
      </c>
      <c r="P20" s="93"/>
      <c r="Q20" s="93"/>
      <c r="S20" s="112" t="s">
        <v>335</v>
      </c>
      <c r="T20" s="112"/>
      <c r="U20" s="112"/>
      <c r="V20" s="113">
        <v>35860865633</v>
      </c>
      <c r="W20" s="114"/>
    </row>
    <row r="21" spans="1:23" ht="17.149999999999999" customHeight="1" x14ac:dyDescent="0.2">
      <c r="A21" s="91" t="s">
        <v>424</v>
      </c>
      <c r="B21" s="92" t="s">
        <v>404</v>
      </c>
      <c r="C21" s="93"/>
      <c r="D21" s="91" t="s">
        <v>425</v>
      </c>
      <c r="E21" s="92">
        <v>135836266</v>
      </c>
      <c r="G21" s="112" t="s">
        <v>336</v>
      </c>
      <c r="H21" s="112"/>
      <c r="I21" s="112"/>
      <c r="J21" s="113">
        <v>143951868</v>
      </c>
      <c r="K21" s="114"/>
      <c r="M21" s="91" t="s">
        <v>337</v>
      </c>
      <c r="N21" s="92" t="s">
        <v>404</v>
      </c>
      <c r="O21" s="92" t="s">
        <v>404</v>
      </c>
      <c r="P21" s="92" t="s">
        <v>404</v>
      </c>
      <c r="Q21" s="93"/>
      <c r="S21" s="112" t="s">
        <v>338</v>
      </c>
      <c r="T21" s="112"/>
      <c r="U21" s="112"/>
      <c r="V21" s="113">
        <v>19269868035</v>
      </c>
      <c r="W21" s="114"/>
    </row>
    <row r="22" spans="1:23" ht="17.149999999999999" customHeight="1" x14ac:dyDescent="0.2">
      <c r="A22" s="91" t="s">
        <v>426</v>
      </c>
      <c r="B22" s="92" t="s">
        <v>404</v>
      </c>
      <c r="C22" s="93"/>
      <c r="D22" s="91" t="s">
        <v>358</v>
      </c>
      <c r="E22" s="92" t="s">
        <v>404</v>
      </c>
      <c r="G22" s="112" t="s">
        <v>339</v>
      </c>
      <c r="H22" s="112"/>
      <c r="I22" s="112"/>
      <c r="J22" s="113">
        <v>30407240</v>
      </c>
      <c r="K22" s="114"/>
      <c r="M22" s="88" t="s">
        <v>340</v>
      </c>
      <c r="N22" s="89">
        <v>2603733368</v>
      </c>
      <c r="O22" s="89">
        <v>2950237454</v>
      </c>
      <c r="P22" s="89">
        <v>-346504086</v>
      </c>
      <c r="Q22" s="90"/>
      <c r="S22" s="112" t="s">
        <v>341</v>
      </c>
      <c r="T22" s="112"/>
      <c r="U22" s="112"/>
      <c r="V22" s="113">
        <v>15458844054</v>
      </c>
      <c r="W22" s="114"/>
    </row>
    <row r="23" spans="1:23" ht="17.149999999999999" customHeight="1" x14ac:dyDescent="0.2">
      <c r="A23" s="91" t="s">
        <v>317</v>
      </c>
      <c r="B23" s="92">
        <v>46002960</v>
      </c>
      <c r="C23" s="93"/>
      <c r="D23" s="88" t="s">
        <v>427</v>
      </c>
      <c r="E23" s="89">
        <v>36830768431</v>
      </c>
      <c r="G23" s="112" t="s">
        <v>317</v>
      </c>
      <c r="H23" s="112"/>
      <c r="I23" s="112"/>
      <c r="J23" s="113">
        <v>263510669</v>
      </c>
      <c r="K23" s="114"/>
      <c r="M23" s="88" t="s">
        <v>342</v>
      </c>
      <c r="N23" s="89">
        <v>63986869242</v>
      </c>
      <c r="O23" s="89">
        <v>99064602403</v>
      </c>
      <c r="P23" s="89">
        <v>-35077733161</v>
      </c>
      <c r="Q23" s="90"/>
      <c r="S23" s="112" t="s">
        <v>343</v>
      </c>
      <c r="T23" s="112"/>
      <c r="U23" s="112"/>
      <c r="V23" s="113">
        <v>314135800</v>
      </c>
      <c r="W23" s="114"/>
    </row>
    <row r="24" spans="1:23" ht="17.149999999999999" customHeight="1" x14ac:dyDescent="0.2">
      <c r="A24" s="91" t="s">
        <v>428</v>
      </c>
      <c r="B24" s="92">
        <v>-44923391</v>
      </c>
      <c r="C24" s="93"/>
      <c r="D24" s="91" t="s">
        <v>429</v>
      </c>
      <c r="E24" s="93"/>
      <c r="G24" s="112" t="s">
        <v>344</v>
      </c>
      <c r="H24" s="112"/>
      <c r="I24" s="112"/>
      <c r="J24" s="113">
        <v>21598669173</v>
      </c>
      <c r="K24" s="114"/>
      <c r="M24" s="74"/>
      <c r="N24" s="74"/>
      <c r="O24" s="74"/>
      <c r="P24" s="74"/>
      <c r="Q24" s="74"/>
      <c r="S24" s="112" t="s">
        <v>345</v>
      </c>
      <c r="T24" s="112"/>
      <c r="U24" s="112"/>
      <c r="V24" s="113">
        <v>818017744</v>
      </c>
      <c r="W24" s="114"/>
    </row>
    <row r="25" spans="1:23" ht="17.149999999999999" customHeight="1" x14ac:dyDescent="0.2">
      <c r="A25" s="91" t="s">
        <v>430</v>
      </c>
      <c r="B25" s="92">
        <v>1472551521</v>
      </c>
      <c r="C25" s="93"/>
      <c r="D25" s="91" t="s">
        <v>431</v>
      </c>
      <c r="E25" s="92">
        <v>99064602403</v>
      </c>
      <c r="G25" s="112" t="s">
        <v>346</v>
      </c>
      <c r="H25" s="112"/>
      <c r="I25" s="112"/>
      <c r="J25" s="113">
        <v>13988825134</v>
      </c>
      <c r="K25" s="114"/>
      <c r="M25" s="75"/>
      <c r="S25" s="112" t="s">
        <v>347</v>
      </c>
      <c r="T25" s="112"/>
      <c r="U25" s="112"/>
      <c r="V25" s="113">
        <v>39761730</v>
      </c>
      <c r="W25" s="114"/>
    </row>
    <row r="26" spans="1:23" ht="17.149999999999999" customHeight="1" x14ac:dyDescent="0.2">
      <c r="A26" s="91" t="s">
        <v>432</v>
      </c>
      <c r="B26" s="92">
        <v>47945205083</v>
      </c>
      <c r="C26" s="93"/>
      <c r="D26" s="91" t="s">
        <v>433</v>
      </c>
      <c r="E26" s="92">
        <v>-35077733161</v>
      </c>
      <c r="G26" s="112" t="s">
        <v>348</v>
      </c>
      <c r="H26" s="112"/>
      <c r="I26" s="112"/>
      <c r="J26" s="113">
        <v>5156914100</v>
      </c>
      <c r="K26" s="114"/>
      <c r="M26" s="75"/>
      <c r="S26" s="112" t="s">
        <v>349</v>
      </c>
      <c r="T26" s="112"/>
      <c r="U26" s="112"/>
      <c r="V26" s="113">
        <v>39761730</v>
      </c>
      <c r="W26" s="114"/>
    </row>
    <row r="27" spans="1:23" ht="17.149999999999999" customHeight="1" x14ac:dyDescent="0.2">
      <c r="A27" s="91" t="s">
        <v>405</v>
      </c>
      <c r="B27" s="92">
        <v>3917694532</v>
      </c>
      <c r="C27" s="93"/>
      <c r="D27" s="93"/>
      <c r="E27" s="93"/>
      <c r="G27" s="112" t="s">
        <v>350</v>
      </c>
      <c r="H27" s="112"/>
      <c r="I27" s="112"/>
      <c r="J27" s="113">
        <v>2279154088</v>
      </c>
      <c r="K27" s="114"/>
      <c r="M27" s="75"/>
      <c r="S27" s="112" t="s">
        <v>351</v>
      </c>
      <c r="T27" s="112"/>
      <c r="U27" s="112"/>
      <c r="V27" s="113" t="s">
        <v>404</v>
      </c>
      <c r="W27" s="114"/>
    </row>
    <row r="28" spans="1:23" ht="17.149999999999999" customHeight="1" x14ac:dyDescent="0.2">
      <c r="A28" s="91" t="s">
        <v>409</v>
      </c>
      <c r="B28" s="92">
        <v>4685003591</v>
      </c>
      <c r="C28" s="93"/>
      <c r="D28" s="93"/>
      <c r="E28" s="93"/>
      <c r="G28" s="112" t="s">
        <v>352</v>
      </c>
      <c r="H28" s="112"/>
      <c r="I28" s="112"/>
      <c r="J28" s="113">
        <v>173775851</v>
      </c>
      <c r="K28" s="114"/>
      <c r="S28" s="112" t="s">
        <v>353</v>
      </c>
      <c r="T28" s="112"/>
      <c r="U28" s="112"/>
      <c r="V28" s="113">
        <v>9082000</v>
      </c>
      <c r="W28" s="114"/>
    </row>
    <row r="29" spans="1:23" ht="17.149999999999999" customHeight="1" x14ac:dyDescent="0.2">
      <c r="A29" s="91" t="s">
        <v>410</v>
      </c>
      <c r="B29" s="92">
        <v>-2877671001</v>
      </c>
      <c r="C29" s="93"/>
      <c r="D29" s="93"/>
      <c r="E29" s="93"/>
      <c r="G29" s="112" t="s">
        <v>354</v>
      </c>
      <c r="H29" s="112"/>
      <c r="I29" s="112"/>
      <c r="J29" s="113">
        <v>1386356379</v>
      </c>
      <c r="K29" s="114"/>
      <c r="S29" s="109" t="s">
        <v>355</v>
      </c>
      <c r="T29" s="109"/>
      <c r="U29" s="109"/>
      <c r="V29" s="110">
        <v>2754713407</v>
      </c>
      <c r="W29" s="111"/>
    </row>
    <row r="30" spans="1:23" ht="17.149999999999999" customHeight="1" x14ac:dyDescent="0.2">
      <c r="A30" s="91" t="s">
        <v>412</v>
      </c>
      <c r="B30" s="92">
        <v>91429914135</v>
      </c>
      <c r="C30" s="93"/>
      <c r="D30" s="93"/>
      <c r="E30" s="93"/>
      <c r="G30" s="112" t="s">
        <v>356</v>
      </c>
      <c r="H30" s="112"/>
      <c r="I30" s="112"/>
      <c r="J30" s="113">
        <v>313554760</v>
      </c>
      <c r="K30" s="114"/>
      <c r="S30" s="112" t="s">
        <v>357</v>
      </c>
      <c r="T30" s="112"/>
      <c r="U30" s="112"/>
      <c r="V30" s="114"/>
      <c r="W30" s="114"/>
    </row>
    <row r="31" spans="1:23" ht="17.149999999999999" customHeight="1" x14ac:dyDescent="0.2">
      <c r="A31" s="91" t="s">
        <v>414</v>
      </c>
      <c r="B31" s="92">
        <v>-49602700974</v>
      </c>
      <c r="C31" s="93"/>
      <c r="D31" s="93"/>
      <c r="E31" s="93"/>
      <c r="G31" s="112" t="s">
        <v>358</v>
      </c>
      <c r="H31" s="112"/>
      <c r="I31" s="112"/>
      <c r="J31" s="113">
        <v>1072801619</v>
      </c>
      <c r="K31" s="114"/>
      <c r="S31" s="112" t="s">
        <v>359</v>
      </c>
      <c r="T31" s="112"/>
      <c r="U31" s="112"/>
      <c r="V31" s="113">
        <v>6313593119</v>
      </c>
      <c r="W31" s="114"/>
    </row>
    <row r="32" spans="1:23" ht="17.149999999999999" customHeight="1" x14ac:dyDescent="0.2">
      <c r="A32" s="91" t="s">
        <v>317</v>
      </c>
      <c r="B32" s="92" t="s">
        <v>404</v>
      </c>
      <c r="C32" s="93"/>
      <c r="D32" s="93"/>
      <c r="E32" s="93"/>
      <c r="G32" s="109" t="s">
        <v>360</v>
      </c>
      <c r="H32" s="109"/>
      <c r="I32" s="109"/>
      <c r="J32" s="110">
        <v>35413691320</v>
      </c>
      <c r="K32" s="111"/>
      <c r="S32" s="112" t="s">
        <v>361</v>
      </c>
      <c r="T32" s="112"/>
      <c r="U32" s="112"/>
      <c r="V32" s="113">
        <v>4497203496</v>
      </c>
      <c r="W32" s="114"/>
    </row>
    <row r="33" spans="1:23" ht="17.149999999999999" customHeight="1" x14ac:dyDescent="0.2">
      <c r="A33" s="91" t="s">
        <v>428</v>
      </c>
      <c r="B33" s="92" t="s">
        <v>404</v>
      </c>
      <c r="C33" s="93"/>
      <c r="D33" s="93"/>
      <c r="E33" s="93"/>
      <c r="G33" s="112" t="s">
        <v>362</v>
      </c>
      <c r="H33" s="112"/>
      <c r="I33" s="112"/>
      <c r="J33" s="113">
        <v>78564260</v>
      </c>
      <c r="K33" s="114"/>
      <c r="S33" s="112" t="s">
        <v>363</v>
      </c>
      <c r="T33" s="112"/>
      <c r="U33" s="112"/>
      <c r="V33" s="113">
        <v>1441098400</v>
      </c>
      <c r="W33" s="114"/>
    </row>
    <row r="34" spans="1:23" ht="17.149999999999999" customHeight="1" x14ac:dyDescent="0.2">
      <c r="A34" s="91" t="s">
        <v>430</v>
      </c>
      <c r="B34" s="92">
        <v>392964800</v>
      </c>
      <c r="C34" s="93"/>
      <c r="D34" s="93"/>
      <c r="E34" s="93"/>
      <c r="G34" s="112" t="s">
        <v>364</v>
      </c>
      <c r="H34" s="112"/>
      <c r="I34" s="112"/>
      <c r="J34" s="113">
        <v>39761730</v>
      </c>
      <c r="K34" s="114"/>
      <c r="S34" s="112" t="s">
        <v>365</v>
      </c>
      <c r="T34" s="112"/>
      <c r="U34" s="112"/>
      <c r="V34" s="113">
        <v>343600223</v>
      </c>
      <c r="W34" s="114"/>
    </row>
    <row r="35" spans="1:23" ht="17.149999999999999" customHeight="1" x14ac:dyDescent="0.2">
      <c r="A35" s="91" t="s">
        <v>434</v>
      </c>
      <c r="B35" s="92">
        <v>3814519016</v>
      </c>
      <c r="C35" s="93"/>
      <c r="D35" s="93"/>
      <c r="E35" s="93"/>
      <c r="G35" s="112" t="s">
        <v>366</v>
      </c>
      <c r="H35" s="112"/>
      <c r="I35" s="112"/>
      <c r="J35" s="113">
        <v>4033134</v>
      </c>
      <c r="K35" s="114"/>
      <c r="S35" s="112" t="s">
        <v>367</v>
      </c>
      <c r="T35" s="112"/>
      <c r="U35" s="112"/>
      <c r="V35" s="113">
        <v>31691000</v>
      </c>
      <c r="W35" s="114"/>
    </row>
    <row r="36" spans="1:23" ht="17.149999999999999" customHeight="1" x14ac:dyDescent="0.2">
      <c r="A36" s="91" t="s">
        <v>435</v>
      </c>
      <c r="B36" s="92">
        <v>-2221841151</v>
      </c>
      <c r="C36" s="93"/>
      <c r="D36" s="93"/>
      <c r="E36" s="93"/>
      <c r="G36" s="112" t="s">
        <v>368</v>
      </c>
      <c r="H36" s="112"/>
      <c r="I36" s="112"/>
      <c r="J36" s="113">
        <v>33260067</v>
      </c>
      <c r="K36" s="114"/>
      <c r="S36" s="112" t="s">
        <v>351</v>
      </c>
      <c r="T36" s="112"/>
      <c r="U36" s="112"/>
      <c r="V36" s="113" t="s">
        <v>404</v>
      </c>
      <c r="W36" s="114"/>
    </row>
    <row r="37" spans="1:23" ht="17.149999999999999" customHeight="1" x14ac:dyDescent="0.2">
      <c r="A37" s="91" t="s">
        <v>436</v>
      </c>
      <c r="B37" s="92">
        <v>1347425</v>
      </c>
      <c r="C37" s="93"/>
      <c r="D37" s="93"/>
      <c r="E37" s="93"/>
      <c r="G37" s="112" t="s">
        <v>369</v>
      </c>
      <c r="H37" s="112"/>
      <c r="I37" s="112"/>
      <c r="J37" s="113" t="s">
        <v>404</v>
      </c>
      <c r="K37" s="114"/>
      <c r="S37" s="112" t="s">
        <v>370</v>
      </c>
      <c r="T37" s="112"/>
      <c r="U37" s="112"/>
      <c r="V37" s="113">
        <v>2954107947</v>
      </c>
      <c r="W37" s="114"/>
    </row>
    <row r="38" spans="1:23" ht="17.149999999999999" customHeight="1" x14ac:dyDescent="0.2">
      <c r="A38" s="91" t="s">
        <v>437</v>
      </c>
      <c r="B38" s="92">
        <v>1097425</v>
      </c>
      <c r="C38" s="93"/>
      <c r="D38" s="93"/>
      <c r="E38" s="93"/>
      <c r="G38" s="112" t="s">
        <v>358</v>
      </c>
      <c r="H38" s="112"/>
      <c r="I38" s="112"/>
      <c r="J38" s="113">
        <v>1509329</v>
      </c>
      <c r="K38" s="114"/>
      <c r="S38" s="112" t="s">
        <v>341</v>
      </c>
      <c r="T38" s="112"/>
      <c r="U38" s="112"/>
      <c r="V38" s="113">
        <v>1139610000</v>
      </c>
      <c r="W38" s="114"/>
    </row>
    <row r="39" spans="1:23" ht="17.149999999999999" customHeight="1" x14ac:dyDescent="0.2">
      <c r="A39" s="91" t="s">
        <v>352</v>
      </c>
      <c r="B39" s="92">
        <v>250000</v>
      </c>
      <c r="C39" s="93"/>
      <c r="D39" s="93"/>
      <c r="E39" s="93"/>
      <c r="G39" s="112" t="s">
        <v>371</v>
      </c>
      <c r="H39" s="112"/>
      <c r="I39" s="112"/>
      <c r="J39" s="113">
        <v>54712117</v>
      </c>
      <c r="K39" s="114"/>
      <c r="S39" s="112" t="s">
        <v>372</v>
      </c>
      <c r="T39" s="112"/>
      <c r="U39" s="112"/>
      <c r="V39" s="113">
        <v>1723429857</v>
      </c>
      <c r="W39" s="114"/>
    </row>
    <row r="40" spans="1:23" ht="17.149999999999999" customHeight="1" x14ac:dyDescent="0.2">
      <c r="A40" s="91" t="s">
        <v>438</v>
      </c>
      <c r="B40" s="92">
        <v>11768713587</v>
      </c>
      <c r="C40" s="93"/>
      <c r="D40" s="93"/>
      <c r="E40" s="93"/>
      <c r="G40" s="112" t="s">
        <v>373</v>
      </c>
      <c r="H40" s="112"/>
      <c r="I40" s="112"/>
      <c r="J40" s="113">
        <v>52643117</v>
      </c>
      <c r="K40" s="114"/>
      <c r="S40" s="112" t="s">
        <v>374</v>
      </c>
      <c r="T40" s="112"/>
      <c r="U40" s="112"/>
      <c r="V40" s="113">
        <v>33435000</v>
      </c>
      <c r="W40" s="114"/>
    </row>
    <row r="41" spans="1:23" ht="17.149999999999999" customHeight="1" x14ac:dyDescent="0.2">
      <c r="A41" s="91" t="s">
        <v>439</v>
      </c>
      <c r="B41" s="92">
        <v>4613311743</v>
      </c>
      <c r="C41" s="93"/>
      <c r="D41" s="93"/>
      <c r="E41" s="93"/>
      <c r="G41" s="112" t="s">
        <v>358</v>
      </c>
      <c r="H41" s="112"/>
      <c r="I41" s="112"/>
      <c r="J41" s="113">
        <v>2069000</v>
      </c>
      <c r="K41" s="114"/>
      <c r="S41" s="112" t="s">
        <v>375</v>
      </c>
      <c r="T41" s="112"/>
      <c r="U41" s="112"/>
      <c r="V41" s="113">
        <v>57633090</v>
      </c>
      <c r="W41" s="114"/>
    </row>
    <row r="42" spans="1:23" ht="16.5" customHeight="1" x14ac:dyDescent="0.2">
      <c r="A42" s="91" t="s">
        <v>440</v>
      </c>
      <c r="B42" s="92">
        <v>67000000</v>
      </c>
      <c r="C42" s="93"/>
      <c r="D42" s="93"/>
      <c r="E42" s="93"/>
      <c r="G42" s="109" t="s">
        <v>90</v>
      </c>
      <c r="H42" s="109"/>
      <c r="I42" s="109"/>
      <c r="J42" s="110">
        <v>35437543463</v>
      </c>
      <c r="K42" s="111"/>
      <c r="S42" s="112" t="s">
        <v>345</v>
      </c>
      <c r="T42" s="112"/>
      <c r="U42" s="112"/>
      <c r="V42" s="113" t="s">
        <v>404</v>
      </c>
      <c r="W42" s="114"/>
    </row>
    <row r="43" spans="1:23" ht="16.5" customHeight="1" x14ac:dyDescent="0.2">
      <c r="A43" s="91" t="s">
        <v>441</v>
      </c>
      <c r="B43" s="92">
        <v>673154310</v>
      </c>
      <c r="C43" s="93"/>
      <c r="D43" s="93"/>
      <c r="E43" s="93"/>
      <c r="G43" s="74"/>
      <c r="H43" s="74"/>
      <c r="I43" s="74"/>
      <c r="J43" s="74"/>
      <c r="K43" s="74"/>
      <c r="S43" s="109" t="s">
        <v>376</v>
      </c>
      <c r="T43" s="109"/>
      <c r="U43" s="109"/>
      <c r="V43" s="110">
        <v>-3359485172</v>
      </c>
      <c r="W43" s="111"/>
    </row>
    <row r="44" spans="1:23" ht="16.5" customHeight="1" x14ac:dyDescent="0.2">
      <c r="A44" s="91" t="s">
        <v>317</v>
      </c>
      <c r="B44" s="92">
        <v>3873157433</v>
      </c>
      <c r="C44" s="93"/>
      <c r="D44" s="93"/>
      <c r="E44" s="93"/>
      <c r="G44" s="75"/>
      <c r="S44" s="112" t="s">
        <v>377</v>
      </c>
      <c r="T44" s="112"/>
      <c r="U44" s="112"/>
      <c r="V44" s="114"/>
      <c r="W44" s="114"/>
    </row>
    <row r="45" spans="1:23" ht="16.5" customHeight="1" x14ac:dyDescent="0.2">
      <c r="A45" s="91" t="s">
        <v>442</v>
      </c>
      <c r="B45" s="92">
        <v>-634853776</v>
      </c>
      <c r="C45" s="93"/>
      <c r="D45" s="93"/>
      <c r="E45" s="93"/>
      <c r="G45" s="75"/>
      <c r="S45" s="112" t="s">
        <v>378</v>
      </c>
      <c r="T45" s="112"/>
      <c r="U45" s="112"/>
      <c r="V45" s="113">
        <v>3209183210</v>
      </c>
      <c r="W45" s="114"/>
    </row>
    <row r="46" spans="1:23" ht="16.5" customHeight="1" x14ac:dyDescent="0.2">
      <c r="A46" s="91" t="s">
        <v>443</v>
      </c>
      <c r="B46" s="92">
        <v>369959394</v>
      </c>
      <c r="C46" s="93"/>
      <c r="D46" s="93"/>
      <c r="E46" s="93"/>
      <c r="G46" s="75"/>
      <c r="S46" s="112" t="s">
        <v>379</v>
      </c>
      <c r="T46" s="112"/>
      <c r="U46" s="112"/>
      <c r="V46" s="113">
        <v>3209183210</v>
      </c>
      <c r="W46" s="114"/>
    </row>
    <row r="47" spans="1:23" ht="16.5" customHeight="1" x14ac:dyDescent="0.2">
      <c r="A47" s="91" t="s">
        <v>444</v>
      </c>
      <c r="B47" s="92">
        <v>1420000</v>
      </c>
      <c r="C47" s="93"/>
      <c r="D47" s="93"/>
      <c r="E47" s="93"/>
      <c r="S47" s="112" t="s">
        <v>351</v>
      </c>
      <c r="T47" s="112"/>
      <c r="U47" s="112"/>
      <c r="V47" s="113" t="s">
        <v>404</v>
      </c>
      <c r="W47" s="114"/>
    </row>
    <row r="48" spans="1:23" ht="16.5" customHeight="1" x14ac:dyDescent="0.2">
      <c r="A48" s="91" t="s">
        <v>445</v>
      </c>
      <c r="B48" s="92">
        <v>7454216656</v>
      </c>
      <c r="C48" s="93"/>
      <c r="D48" s="93"/>
      <c r="E48" s="93"/>
      <c r="S48" s="112" t="s">
        <v>380</v>
      </c>
      <c r="T48" s="112"/>
      <c r="U48" s="112"/>
      <c r="V48" s="113">
        <v>4263671000</v>
      </c>
      <c r="W48" s="114"/>
    </row>
    <row r="49" spans="1:23" ht="16.5" customHeight="1" x14ac:dyDescent="0.2">
      <c r="A49" s="91" t="s">
        <v>446</v>
      </c>
      <c r="B49" s="92" t="s">
        <v>404</v>
      </c>
      <c r="C49" s="93"/>
      <c r="D49" s="93"/>
      <c r="E49" s="93"/>
      <c r="S49" s="112" t="s">
        <v>381</v>
      </c>
      <c r="T49" s="112"/>
      <c r="U49" s="112"/>
      <c r="V49" s="113">
        <v>4263671000</v>
      </c>
      <c r="W49" s="114"/>
    </row>
    <row r="50" spans="1:23" ht="16.5" customHeight="1" x14ac:dyDescent="0.2">
      <c r="A50" s="91" t="s">
        <v>317</v>
      </c>
      <c r="B50" s="92">
        <v>7454216656</v>
      </c>
      <c r="C50" s="93"/>
      <c r="D50" s="93"/>
      <c r="E50" s="93"/>
      <c r="S50" s="112" t="s">
        <v>345</v>
      </c>
      <c r="T50" s="112"/>
      <c r="U50" s="112"/>
      <c r="V50" s="113" t="s">
        <v>404</v>
      </c>
      <c r="W50" s="114"/>
    </row>
    <row r="51" spans="1:23" ht="16.5" customHeight="1" x14ac:dyDescent="0.2">
      <c r="A51" s="91" t="s">
        <v>352</v>
      </c>
      <c r="B51" s="92">
        <v>1310600</v>
      </c>
      <c r="C51" s="93"/>
      <c r="D51" s="93"/>
      <c r="E51" s="93"/>
      <c r="S51" s="109" t="s">
        <v>382</v>
      </c>
      <c r="T51" s="109"/>
      <c r="U51" s="109"/>
      <c r="V51" s="110">
        <v>1054487790</v>
      </c>
      <c r="W51" s="111"/>
    </row>
    <row r="52" spans="1:23" ht="16.5" customHeight="1" x14ac:dyDescent="0.2">
      <c r="A52" s="91" t="s">
        <v>447</v>
      </c>
      <c r="B52" s="92">
        <v>-36651030</v>
      </c>
      <c r="C52" s="93"/>
      <c r="D52" s="93"/>
      <c r="E52" s="93"/>
      <c r="S52" s="109" t="s">
        <v>383</v>
      </c>
      <c r="T52" s="109"/>
      <c r="U52" s="109"/>
      <c r="V52" s="110">
        <v>449716025</v>
      </c>
      <c r="W52" s="111"/>
    </row>
    <row r="53" spans="1:23" ht="16.5" customHeight="1" x14ac:dyDescent="0.2">
      <c r="A53" s="91" t="s">
        <v>448</v>
      </c>
      <c r="B53" s="92">
        <v>9700518722</v>
      </c>
      <c r="C53" s="93"/>
      <c r="D53" s="93"/>
      <c r="E53" s="93"/>
      <c r="S53" s="109" t="s">
        <v>384</v>
      </c>
      <c r="T53" s="109"/>
      <c r="U53" s="109"/>
      <c r="V53" s="110">
        <v>1036903599</v>
      </c>
      <c r="W53" s="111"/>
    </row>
    <row r="54" spans="1:23" ht="16.5" customHeight="1" x14ac:dyDescent="0.2">
      <c r="A54" s="91" t="s">
        <v>449</v>
      </c>
      <c r="B54" s="92">
        <v>1622455890</v>
      </c>
      <c r="C54" s="93"/>
      <c r="D54" s="93"/>
      <c r="E54" s="93"/>
      <c r="S54" s="109" t="s">
        <v>385</v>
      </c>
      <c r="T54" s="109"/>
      <c r="U54" s="109"/>
      <c r="V54" s="110">
        <v>1486619624</v>
      </c>
      <c r="W54" s="111"/>
    </row>
    <row r="55" spans="1:23" ht="16.5" customHeight="1" x14ac:dyDescent="0.2">
      <c r="A55" s="91" t="s">
        <v>450</v>
      </c>
      <c r="B55" s="92">
        <v>147127734</v>
      </c>
      <c r="C55" s="93"/>
      <c r="D55" s="93"/>
      <c r="E55" s="93"/>
    </row>
    <row r="56" spans="1:23" ht="16.5" customHeight="1" x14ac:dyDescent="0.2">
      <c r="A56" s="91" t="s">
        <v>451</v>
      </c>
      <c r="B56" s="92">
        <v>1334872</v>
      </c>
      <c r="C56" s="93"/>
      <c r="D56" s="93"/>
      <c r="E56" s="93"/>
      <c r="S56" s="109" t="s">
        <v>386</v>
      </c>
      <c r="T56" s="109"/>
      <c r="U56" s="109"/>
      <c r="V56" s="110">
        <v>82845539</v>
      </c>
      <c r="W56" s="111"/>
    </row>
    <row r="57" spans="1:23" ht="16.5" customHeight="1" x14ac:dyDescent="0.2">
      <c r="A57" s="91" t="s">
        <v>452</v>
      </c>
      <c r="B57" s="92">
        <v>7946148580</v>
      </c>
      <c r="C57" s="93"/>
      <c r="D57" s="93"/>
      <c r="E57" s="93"/>
      <c r="S57" s="109" t="s">
        <v>387</v>
      </c>
      <c r="T57" s="109"/>
      <c r="U57" s="109"/>
      <c r="V57" s="110">
        <v>52990727</v>
      </c>
      <c r="W57" s="111"/>
    </row>
    <row r="58" spans="1:23" ht="16.5" customHeight="1" x14ac:dyDescent="0.2">
      <c r="A58" s="91" t="s">
        <v>453</v>
      </c>
      <c r="B58" s="92">
        <v>6680836996</v>
      </c>
      <c r="C58" s="93"/>
      <c r="D58" s="93"/>
      <c r="E58" s="93"/>
      <c r="S58" s="109" t="s">
        <v>388</v>
      </c>
      <c r="T58" s="109"/>
      <c r="U58" s="109"/>
      <c r="V58" s="110">
        <v>135836266</v>
      </c>
      <c r="W58" s="111"/>
    </row>
    <row r="59" spans="1:23" ht="12" x14ac:dyDescent="0.2">
      <c r="A59" s="91" t="s">
        <v>454</v>
      </c>
      <c r="B59" s="92">
        <v>1265311584</v>
      </c>
      <c r="C59" s="93"/>
      <c r="D59" s="93"/>
      <c r="E59" s="93"/>
      <c r="S59" s="109" t="s">
        <v>389</v>
      </c>
      <c r="T59" s="109"/>
      <c r="U59" s="109"/>
      <c r="V59" s="110">
        <v>1622455890</v>
      </c>
      <c r="W59" s="111"/>
    </row>
    <row r="60" spans="1:23" ht="12" x14ac:dyDescent="0.2">
      <c r="A60" s="91" t="s">
        <v>455</v>
      </c>
      <c r="B60" s="92" t="s">
        <v>404</v>
      </c>
      <c r="C60" s="93"/>
      <c r="D60" s="93"/>
      <c r="E60" s="93"/>
      <c r="S60" s="74"/>
      <c r="T60" s="74"/>
      <c r="U60" s="74"/>
      <c r="V60" s="74"/>
      <c r="W60" s="74"/>
    </row>
    <row r="61" spans="1:23" ht="12" x14ac:dyDescent="0.2">
      <c r="A61" s="91" t="s">
        <v>358</v>
      </c>
      <c r="B61" s="92" t="s">
        <v>404</v>
      </c>
      <c r="C61" s="93"/>
      <c r="D61" s="93"/>
      <c r="E61" s="93"/>
      <c r="S61" s="75"/>
    </row>
    <row r="62" spans="1:23" ht="12" x14ac:dyDescent="0.2">
      <c r="A62" s="91" t="s">
        <v>456</v>
      </c>
      <c r="B62" s="92">
        <v>-16548354</v>
      </c>
      <c r="C62" s="93"/>
      <c r="D62" s="88" t="s">
        <v>457</v>
      </c>
      <c r="E62" s="89">
        <v>63986869242</v>
      </c>
      <c r="S62" s="75"/>
    </row>
    <row r="63" spans="1:23" ht="12" x14ac:dyDescent="0.2">
      <c r="A63" s="88" t="s">
        <v>458</v>
      </c>
      <c r="B63" s="89">
        <v>100817637673</v>
      </c>
      <c r="C63" s="90"/>
      <c r="D63" s="88" t="s">
        <v>459</v>
      </c>
      <c r="E63" s="89">
        <v>100817637673</v>
      </c>
      <c r="S63" s="75"/>
    </row>
    <row r="64" spans="1:23" x14ac:dyDescent="0.2">
      <c r="A64" s="74"/>
      <c r="B64" s="74"/>
      <c r="C64" s="74"/>
      <c r="D64" s="74"/>
      <c r="E64" s="74"/>
    </row>
    <row r="65" spans="1:1" x14ac:dyDescent="0.2">
      <c r="A65" s="75"/>
    </row>
    <row r="66" spans="1:1" x14ac:dyDescent="0.2">
      <c r="A66" s="75"/>
    </row>
    <row r="67" spans="1:1" x14ac:dyDescent="0.2">
      <c r="A67" s="75"/>
    </row>
  </sheetData>
  <mergeCells count="187">
    <mergeCell ref="G2:K2"/>
    <mergeCell ref="G3:K3"/>
    <mergeCell ref="A2:E2"/>
    <mergeCell ref="A3:E3"/>
    <mergeCell ref="G42:I42"/>
    <mergeCell ref="J42:K42"/>
    <mergeCell ref="G4:K4"/>
    <mergeCell ref="M4:Q4"/>
    <mergeCell ref="S4:W4"/>
    <mergeCell ref="M2:Q2"/>
    <mergeCell ref="S2:W2"/>
    <mergeCell ref="M3:Q3"/>
    <mergeCell ref="S3:W3"/>
    <mergeCell ref="G8:I8"/>
    <mergeCell ref="J8:K8"/>
    <mergeCell ref="S8:U8"/>
    <mergeCell ref="V8:W8"/>
    <mergeCell ref="G9:I9"/>
    <mergeCell ref="J9:K9"/>
    <mergeCell ref="S9:U9"/>
    <mergeCell ref="V9:W9"/>
    <mergeCell ref="G7:I7"/>
    <mergeCell ref="J7:K7"/>
    <mergeCell ref="S7:U7"/>
    <mergeCell ref="V7:W7"/>
    <mergeCell ref="G12:I12"/>
    <mergeCell ref="J12:K12"/>
    <mergeCell ref="S12:U12"/>
    <mergeCell ref="V12:W12"/>
    <mergeCell ref="G13:I13"/>
    <mergeCell ref="J13:K13"/>
    <mergeCell ref="S13:U13"/>
    <mergeCell ref="V13:W13"/>
    <mergeCell ref="G10:I10"/>
    <mergeCell ref="J10:K10"/>
    <mergeCell ref="S10:U10"/>
    <mergeCell ref="V10:W10"/>
    <mergeCell ref="G11:I11"/>
    <mergeCell ref="J11:K11"/>
    <mergeCell ref="S11:U11"/>
    <mergeCell ref="V11:W11"/>
    <mergeCell ref="G16:I16"/>
    <mergeCell ref="J16:K16"/>
    <mergeCell ref="S16:U16"/>
    <mergeCell ref="V16:W16"/>
    <mergeCell ref="G17:I17"/>
    <mergeCell ref="J17:K17"/>
    <mergeCell ref="S17:U17"/>
    <mergeCell ref="V17:W17"/>
    <mergeCell ref="G14:I14"/>
    <mergeCell ref="J14:K14"/>
    <mergeCell ref="S14:U14"/>
    <mergeCell ref="V14:W14"/>
    <mergeCell ref="G15:I15"/>
    <mergeCell ref="J15:K15"/>
    <mergeCell ref="S15:U15"/>
    <mergeCell ref="V15:W15"/>
    <mergeCell ref="G20:I20"/>
    <mergeCell ref="J20:K20"/>
    <mergeCell ref="S20:U20"/>
    <mergeCell ref="V20:W20"/>
    <mergeCell ref="G21:I21"/>
    <mergeCell ref="J21:K21"/>
    <mergeCell ref="S21:U21"/>
    <mergeCell ref="V21:W21"/>
    <mergeCell ref="G18:I18"/>
    <mergeCell ref="J18:K18"/>
    <mergeCell ref="S18:U18"/>
    <mergeCell ref="V18:W18"/>
    <mergeCell ref="G19:I19"/>
    <mergeCell ref="J19:K19"/>
    <mergeCell ref="S19:U19"/>
    <mergeCell ref="V19:W19"/>
    <mergeCell ref="G24:I24"/>
    <mergeCell ref="J24:K24"/>
    <mergeCell ref="S24:U24"/>
    <mergeCell ref="V24:W24"/>
    <mergeCell ref="G25:I25"/>
    <mergeCell ref="J25:K25"/>
    <mergeCell ref="S25:U25"/>
    <mergeCell ref="V25:W25"/>
    <mergeCell ref="G22:I22"/>
    <mergeCell ref="J22:K22"/>
    <mergeCell ref="S22:U22"/>
    <mergeCell ref="V22:W22"/>
    <mergeCell ref="G23:I23"/>
    <mergeCell ref="J23:K23"/>
    <mergeCell ref="S23:U23"/>
    <mergeCell ref="V23:W23"/>
    <mergeCell ref="G28:I28"/>
    <mergeCell ref="J28:K28"/>
    <mergeCell ref="S28:U28"/>
    <mergeCell ref="V28:W28"/>
    <mergeCell ref="G29:I29"/>
    <mergeCell ref="J29:K29"/>
    <mergeCell ref="S29:U29"/>
    <mergeCell ref="V29:W29"/>
    <mergeCell ref="G26:I26"/>
    <mergeCell ref="J26:K26"/>
    <mergeCell ref="S26:U26"/>
    <mergeCell ref="V26:W26"/>
    <mergeCell ref="G27:I27"/>
    <mergeCell ref="J27:K27"/>
    <mergeCell ref="S27:U27"/>
    <mergeCell ref="V27:W27"/>
    <mergeCell ref="G32:I32"/>
    <mergeCell ref="J32:K32"/>
    <mergeCell ref="S32:U32"/>
    <mergeCell ref="V32:W32"/>
    <mergeCell ref="G33:I33"/>
    <mergeCell ref="J33:K33"/>
    <mergeCell ref="S33:U33"/>
    <mergeCell ref="V33:W33"/>
    <mergeCell ref="G30:I30"/>
    <mergeCell ref="J30:K30"/>
    <mergeCell ref="S30:U30"/>
    <mergeCell ref="V30:W30"/>
    <mergeCell ref="G31:I31"/>
    <mergeCell ref="J31:K31"/>
    <mergeCell ref="S31:U31"/>
    <mergeCell ref="V31:W31"/>
    <mergeCell ref="G36:I36"/>
    <mergeCell ref="J36:K36"/>
    <mergeCell ref="S36:U36"/>
    <mergeCell ref="V36:W36"/>
    <mergeCell ref="G37:I37"/>
    <mergeCell ref="J37:K37"/>
    <mergeCell ref="S37:U37"/>
    <mergeCell ref="V37:W37"/>
    <mergeCell ref="G34:I34"/>
    <mergeCell ref="J34:K34"/>
    <mergeCell ref="S34:U34"/>
    <mergeCell ref="V34:W34"/>
    <mergeCell ref="G35:I35"/>
    <mergeCell ref="J35:K35"/>
    <mergeCell ref="S35:U35"/>
    <mergeCell ref="V35:W35"/>
    <mergeCell ref="G40:I40"/>
    <mergeCell ref="J40:K40"/>
    <mergeCell ref="S40:U40"/>
    <mergeCell ref="V40:W40"/>
    <mergeCell ref="G41:I41"/>
    <mergeCell ref="J41:K41"/>
    <mergeCell ref="S41:U41"/>
    <mergeCell ref="V41:W41"/>
    <mergeCell ref="G38:I38"/>
    <mergeCell ref="J38:K38"/>
    <mergeCell ref="S38:U38"/>
    <mergeCell ref="V38:W38"/>
    <mergeCell ref="G39:I39"/>
    <mergeCell ref="J39:K39"/>
    <mergeCell ref="S39:U39"/>
    <mergeCell ref="V39:W39"/>
    <mergeCell ref="S44:U44"/>
    <mergeCell ref="V44:W44"/>
    <mergeCell ref="S45:U45"/>
    <mergeCell ref="V45:W45"/>
    <mergeCell ref="S46:U46"/>
    <mergeCell ref="V46:W46"/>
    <mergeCell ref="S42:U42"/>
    <mergeCell ref="V42:W42"/>
    <mergeCell ref="S43:U43"/>
    <mergeCell ref="V43:W43"/>
    <mergeCell ref="S50:U50"/>
    <mergeCell ref="V50:W50"/>
    <mergeCell ref="S51:U51"/>
    <mergeCell ref="V51:W51"/>
    <mergeCell ref="S52:U52"/>
    <mergeCell ref="V52:W52"/>
    <mergeCell ref="S47:U47"/>
    <mergeCell ref="V47:W47"/>
    <mergeCell ref="S48:U48"/>
    <mergeCell ref="V48:W48"/>
    <mergeCell ref="S49:U49"/>
    <mergeCell ref="V49:W49"/>
    <mergeCell ref="S57:U57"/>
    <mergeCell ref="V57:W57"/>
    <mergeCell ref="S58:U58"/>
    <mergeCell ref="V58:W58"/>
    <mergeCell ref="S59:U59"/>
    <mergeCell ref="V59:W59"/>
    <mergeCell ref="S53:U53"/>
    <mergeCell ref="V53:W53"/>
    <mergeCell ref="S54:U54"/>
    <mergeCell ref="V54:W54"/>
    <mergeCell ref="S56:U56"/>
    <mergeCell ref="V56:W56"/>
  </mergeCells>
  <phoneticPr fontId="3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2"/>
  <sheetViews>
    <sheetView workbookViewId="0">
      <selection activeCell="A2" sqref="A1:H1048576"/>
    </sheetView>
  </sheetViews>
  <sheetFormatPr defaultColWidth="8.90625" defaultRowHeight="11" x14ac:dyDescent="0.2"/>
  <cols>
    <col min="1" max="1" width="33.6328125" style="108" customWidth="1"/>
    <col min="2" max="8" width="17.26953125" style="108" customWidth="1"/>
    <col min="9" max="16384" width="8.90625" style="7"/>
  </cols>
  <sheetData>
    <row r="1" spans="1:8" ht="21" x14ac:dyDescent="0.2">
      <c r="A1" s="119" t="s">
        <v>153</v>
      </c>
      <c r="B1" s="119"/>
      <c r="C1" s="119"/>
      <c r="D1" s="119"/>
      <c r="E1" s="119"/>
      <c r="F1" s="119"/>
      <c r="G1" s="119"/>
      <c r="H1" s="119"/>
    </row>
    <row r="2" spans="1:8" ht="13" x14ac:dyDescent="0.2">
      <c r="A2" s="102" t="s">
        <v>500</v>
      </c>
      <c r="B2" s="102"/>
      <c r="C2" s="102"/>
      <c r="D2" s="102"/>
      <c r="E2" s="102"/>
      <c r="F2" s="102"/>
      <c r="G2" s="102"/>
      <c r="H2" s="103" t="s">
        <v>503</v>
      </c>
    </row>
    <row r="3" spans="1:8" ht="13" x14ac:dyDescent="0.2">
      <c r="A3" s="102" t="s">
        <v>154</v>
      </c>
      <c r="B3" s="102"/>
      <c r="C3" s="102"/>
      <c r="D3" s="102"/>
      <c r="E3" s="102"/>
      <c r="F3" s="102"/>
      <c r="G3" s="102"/>
      <c r="H3" s="102"/>
    </row>
    <row r="4" spans="1:8" ht="13" x14ac:dyDescent="0.2">
      <c r="A4" s="102"/>
      <c r="B4" s="102"/>
      <c r="C4" s="102"/>
      <c r="D4" s="102"/>
      <c r="E4" s="102"/>
      <c r="F4" s="102"/>
      <c r="G4" s="102"/>
      <c r="H4" s="103" t="s">
        <v>87</v>
      </c>
    </row>
    <row r="5" spans="1:8" ht="33" x14ac:dyDescent="0.2">
      <c r="A5" s="104" t="s">
        <v>72</v>
      </c>
      <c r="B5" s="105" t="s">
        <v>155</v>
      </c>
      <c r="C5" s="105" t="s">
        <v>156</v>
      </c>
      <c r="D5" s="105" t="s">
        <v>157</v>
      </c>
      <c r="E5" s="105" t="s">
        <v>158</v>
      </c>
      <c r="F5" s="105" t="s">
        <v>159</v>
      </c>
      <c r="G5" s="105" t="s">
        <v>160</v>
      </c>
      <c r="H5" s="105" t="s">
        <v>161</v>
      </c>
    </row>
    <row r="6" spans="1:8" x14ac:dyDescent="0.2">
      <c r="A6" s="106" t="s">
        <v>162</v>
      </c>
      <c r="B6" s="107">
        <v>58856196302</v>
      </c>
      <c r="C6" s="107">
        <v>14190968328</v>
      </c>
      <c r="D6" s="107">
        <v>1870112219</v>
      </c>
      <c r="E6" s="107">
        <v>71177052411</v>
      </c>
      <c r="F6" s="107">
        <v>41367877420</v>
      </c>
      <c r="G6" s="107">
        <v>1276743971</v>
      </c>
      <c r="H6" s="107">
        <v>29809174991</v>
      </c>
    </row>
    <row r="7" spans="1:8" x14ac:dyDescent="0.2">
      <c r="A7" s="106" t="s">
        <v>163</v>
      </c>
      <c r="B7" s="107">
        <v>4706773723</v>
      </c>
      <c r="C7" s="107">
        <v>613745597</v>
      </c>
      <c r="D7" s="107">
        <v>9258119</v>
      </c>
      <c r="E7" s="107">
        <v>5311261201</v>
      </c>
      <c r="F7" s="107"/>
      <c r="G7" s="107"/>
      <c r="H7" s="107">
        <v>5311261201</v>
      </c>
    </row>
    <row r="8" spans="1:8" x14ac:dyDescent="0.2">
      <c r="A8" s="106" t="s">
        <v>164</v>
      </c>
      <c r="B8" s="107"/>
      <c r="C8" s="107"/>
      <c r="D8" s="107"/>
      <c r="E8" s="107"/>
      <c r="F8" s="107"/>
      <c r="G8" s="107"/>
      <c r="H8" s="107"/>
    </row>
    <row r="9" spans="1:8" x14ac:dyDescent="0.2">
      <c r="A9" s="106" t="s">
        <v>165</v>
      </c>
      <c r="B9" s="107">
        <v>49266412956</v>
      </c>
      <c r="C9" s="107">
        <v>3931094460</v>
      </c>
      <c r="D9" s="107">
        <v>71160000</v>
      </c>
      <c r="E9" s="107">
        <v>53126347416</v>
      </c>
      <c r="F9" s="107">
        <v>33408683007</v>
      </c>
      <c r="G9" s="107">
        <v>1040799864</v>
      </c>
      <c r="H9" s="107">
        <v>19717664409</v>
      </c>
    </row>
    <row r="10" spans="1:8" x14ac:dyDescent="0.2">
      <c r="A10" s="106" t="s">
        <v>166</v>
      </c>
      <c r="B10" s="107">
        <v>914848707</v>
      </c>
      <c r="C10" s="107">
        <v>781170500</v>
      </c>
      <c r="D10" s="107"/>
      <c r="E10" s="107">
        <v>1696019207</v>
      </c>
      <c r="F10" s="107">
        <v>164260406</v>
      </c>
      <c r="G10" s="107">
        <v>58005616</v>
      </c>
      <c r="H10" s="107">
        <v>1531758801</v>
      </c>
    </row>
    <row r="11" spans="1:8" x14ac:dyDescent="0.2">
      <c r="A11" s="106" t="s">
        <v>167</v>
      </c>
      <c r="B11" s="107">
        <v>2952065356</v>
      </c>
      <c r="C11" s="107">
        <v>6572804750</v>
      </c>
      <c r="D11" s="107"/>
      <c r="E11" s="107">
        <v>9524870106</v>
      </c>
      <c r="F11" s="107">
        <v>7750010616</v>
      </c>
      <c r="G11" s="107">
        <v>177748195</v>
      </c>
      <c r="H11" s="107">
        <v>1774859490</v>
      </c>
    </row>
    <row r="12" spans="1:8" x14ac:dyDescent="0.2">
      <c r="A12" s="106" t="s">
        <v>168</v>
      </c>
      <c r="B12" s="107"/>
      <c r="C12" s="107"/>
      <c r="D12" s="107"/>
      <c r="E12" s="107"/>
      <c r="F12" s="107"/>
      <c r="G12" s="107"/>
      <c r="H12" s="107"/>
    </row>
    <row r="13" spans="1:8" x14ac:dyDescent="0.2">
      <c r="A13" s="106" t="s">
        <v>169</v>
      </c>
      <c r="B13" s="107"/>
      <c r="C13" s="107"/>
      <c r="D13" s="107"/>
      <c r="E13" s="107"/>
      <c r="F13" s="107"/>
      <c r="G13" s="107"/>
      <c r="H13" s="107"/>
    </row>
    <row r="14" spans="1:8" x14ac:dyDescent="0.2">
      <c r="A14" s="106" t="s">
        <v>170</v>
      </c>
      <c r="B14" s="107"/>
      <c r="C14" s="107"/>
      <c r="D14" s="107"/>
      <c r="E14" s="107"/>
      <c r="F14" s="107"/>
      <c r="G14" s="107"/>
      <c r="H14" s="107"/>
    </row>
    <row r="15" spans="1:8" x14ac:dyDescent="0.2">
      <c r="A15" s="106" t="s">
        <v>171</v>
      </c>
      <c r="B15" s="107">
        <v>46002960</v>
      </c>
      <c r="C15" s="107"/>
      <c r="D15" s="107"/>
      <c r="E15" s="107">
        <v>46002960</v>
      </c>
      <c r="F15" s="107">
        <v>44923391</v>
      </c>
      <c r="G15" s="107">
        <v>190296</v>
      </c>
      <c r="H15" s="107">
        <v>1079569</v>
      </c>
    </row>
    <row r="16" spans="1:8" x14ac:dyDescent="0.2">
      <c r="A16" s="106" t="s">
        <v>172</v>
      </c>
      <c r="B16" s="107">
        <v>970092600</v>
      </c>
      <c r="C16" s="107">
        <v>2292153021</v>
      </c>
      <c r="D16" s="107">
        <v>1789694100</v>
      </c>
      <c r="E16" s="107">
        <v>1472551521</v>
      </c>
      <c r="F16" s="107"/>
      <c r="G16" s="107"/>
      <c r="H16" s="107">
        <v>1472551521</v>
      </c>
    </row>
    <row r="17" spans="1:8" x14ac:dyDescent="0.2">
      <c r="A17" s="106" t="s">
        <v>173</v>
      </c>
      <c r="B17" s="107">
        <v>98991581190</v>
      </c>
      <c r="C17" s="107">
        <v>1501580001</v>
      </c>
      <c r="D17" s="107">
        <v>67584133</v>
      </c>
      <c r="E17" s="107">
        <v>100425577058</v>
      </c>
      <c r="F17" s="107">
        <v>52480371975</v>
      </c>
      <c r="G17" s="107">
        <v>2116864526</v>
      </c>
      <c r="H17" s="107">
        <v>47945205083</v>
      </c>
    </row>
    <row r="18" spans="1:8" x14ac:dyDescent="0.2">
      <c r="A18" s="106" t="s">
        <v>174</v>
      </c>
      <c r="B18" s="107"/>
      <c r="C18" s="107"/>
      <c r="D18" s="107"/>
      <c r="E18" s="107"/>
      <c r="F18" s="107"/>
      <c r="G18" s="107"/>
      <c r="H18" s="107"/>
    </row>
    <row r="19" spans="1:8" x14ac:dyDescent="0.2">
      <c r="A19" s="106" t="s">
        <v>175</v>
      </c>
      <c r="B19" s="107">
        <v>1634081861</v>
      </c>
      <c r="C19" s="107">
        <v>35529118</v>
      </c>
      <c r="D19" s="107"/>
      <c r="E19" s="107">
        <v>1669610979</v>
      </c>
      <c r="F19" s="107"/>
      <c r="G19" s="107"/>
      <c r="H19" s="107">
        <v>1669610979</v>
      </c>
    </row>
    <row r="20" spans="1:8" x14ac:dyDescent="0.2">
      <c r="A20" s="106" t="s">
        <v>176</v>
      </c>
      <c r="B20" s="107">
        <v>15465886</v>
      </c>
      <c r="C20" s="107"/>
      <c r="D20" s="107"/>
      <c r="E20" s="107">
        <v>15465886</v>
      </c>
      <c r="F20" s="107"/>
      <c r="G20" s="107"/>
      <c r="H20" s="107">
        <v>15465886</v>
      </c>
    </row>
    <row r="21" spans="1:8" x14ac:dyDescent="0.2">
      <c r="A21" s="106" t="s">
        <v>177</v>
      </c>
      <c r="B21" s="107"/>
      <c r="C21" s="107"/>
      <c r="D21" s="107"/>
      <c r="E21" s="107"/>
      <c r="F21" s="107"/>
      <c r="G21" s="107"/>
      <c r="H21" s="107"/>
    </row>
    <row r="22" spans="1:8" x14ac:dyDescent="0.2">
      <c r="A22" s="106" t="s">
        <v>178</v>
      </c>
      <c r="B22" s="107">
        <v>524285041</v>
      </c>
      <c r="C22" s="107"/>
      <c r="D22" s="107"/>
      <c r="E22" s="107">
        <v>524285041</v>
      </c>
      <c r="F22" s="107"/>
      <c r="G22" s="107"/>
      <c r="H22" s="107">
        <v>524285041</v>
      </c>
    </row>
    <row r="23" spans="1:8" x14ac:dyDescent="0.2">
      <c r="A23" s="106" t="s">
        <v>179</v>
      </c>
      <c r="B23" s="107"/>
      <c r="C23" s="107"/>
      <c r="D23" s="107"/>
      <c r="E23" s="107"/>
      <c r="F23" s="107"/>
      <c r="G23" s="107"/>
      <c r="H23" s="107"/>
    </row>
    <row r="24" spans="1:8" x14ac:dyDescent="0.2">
      <c r="A24" s="106" t="s">
        <v>180</v>
      </c>
      <c r="B24" s="107">
        <v>736564568</v>
      </c>
      <c r="C24" s="107"/>
      <c r="D24" s="107"/>
      <c r="E24" s="107">
        <v>736564568</v>
      </c>
      <c r="F24" s="107"/>
      <c r="G24" s="107"/>
      <c r="H24" s="107">
        <v>736564568</v>
      </c>
    </row>
    <row r="25" spans="1:8" x14ac:dyDescent="0.2">
      <c r="A25" s="106" t="s">
        <v>181</v>
      </c>
      <c r="B25" s="107"/>
      <c r="C25" s="107"/>
      <c r="D25" s="107"/>
      <c r="E25" s="107"/>
      <c r="F25" s="107"/>
      <c r="G25" s="107"/>
      <c r="H25" s="107"/>
    </row>
    <row r="26" spans="1:8" x14ac:dyDescent="0.2">
      <c r="A26" s="106" t="s">
        <v>182</v>
      </c>
      <c r="B26" s="107">
        <v>16931387</v>
      </c>
      <c r="C26" s="107"/>
      <c r="D26" s="107"/>
      <c r="E26" s="107">
        <v>16931387</v>
      </c>
      <c r="F26" s="107"/>
      <c r="G26" s="107"/>
      <c r="H26" s="107">
        <v>16931387</v>
      </c>
    </row>
    <row r="27" spans="1:8" x14ac:dyDescent="0.2">
      <c r="A27" s="106" t="s">
        <v>183</v>
      </c>
      <c r="B27" s="107"/>
      <c r="C27" s="107"/>
      <c r="D27" s="107"/>
      <c r="E27" s="107"/>
      <c r="F27" s="107"/>
      <c r="G27" s="107"/>
      <c r="H27" s="107"/>
    </row>
    <row r="28" spans="1:8" x14ac:dyDescent="0.2">
      <c r="A28" s="106" t="s">
        <v>184</v>
      </c>
      <c r="B28" s="107"/>
      <c r="C28" s="107"/>
      <c r="D28" s="107"/>
      <c r="E28" s="107"/>
      <c r="F28" s="107"/>
      <c r="G28" s="107"/>
      <c r="H28" s="107"/>
    </row>
    <row r="29" spans="1:8" x14ac:dyDescent="0.2">
      <c r="A29" s="106" t="s">
        <v>185</v>
      </c>
      <c r="B29" s="107">
        <v>930528735</v>
      </c>
      <c r="C29" s="107"/>
      <c r="D29" s="107"/>
      <c r="E29" s="107">
        <v>930528735</v>
      </c>
      <c r="F29" s="107"/>
      <c r="G29" s="107"/>
      <c r="H29" s="107">
        <v>930528735</v>
      </c>
    </row>
    <row r="30" spans="1:8" x14ac:dyDescent="0.2">
      <c r="A30" s="106" t="s">
        <v>186</v>
      </c>
      <c r="B30" s="107">
        <v>16</v>
      </c>
      <c r="C30" s="107"/>
      <c r="D30" s="107"/>
      <c r="E30" s="107">
        <v>16</v>
      </c>
      <c r="F30" s="107"/>
      <c r="G30" s="107"/>
      <c r="H30" s="107">
        <v>16</v>
      </c>
    </row>
    <row r="31" spans="1:8" x14ac:dyDescent="0.2">
      <c r="A31" s="106" t="s">
        <v>187</v>
      </c>
      <c r="B31" s="107">
        <v>24307920</v>
      </c>
      <c r="C31" s="107"/>
      <c r="D31" s="107"/>
      <c r="E31" s="107">
        <v>24307920</v>
      </c>
      <c r="F31" s="107"/>
      <c r="G31" s="107"/>
      <c r="H31" s="107">
        <v>24307920</v>
      </c>
    </row>
    <row r="32" spans="1:8" x14ac:dyDescent="0.2">
      <c r="A32" s="106" t="s">
        <v>188</v>
      </c>
      <c r="B32" s="107"/>
      <c r="C32" s="107"/>
      <c r="D32" s="107"/>
      <c r="E32" s="107"/>
      <c r="F32" s="107"/>
      <c r="G32" s="107"/>
      <c r="H32" s="107"/>
    </row>
    <row r="33" spans="1:8" x14ac:dyDescent="0.2">
      <c r="A33" s="106" t="s">
        <v>189</v>
      </c>
      <c r="B33" s="107">
        <v>23948000</v>
      </c>
      <c r="C33" s="107"/>
      <c r="D33" s="107"/>
      <c r="E33" s="107">
        <v>23948000</v>
      </c>
      <c r="F33" s="107">
        <v>4039532</v>
      </c>
      <c r="G33" s="107">
        <v>2053844</v>
      </c>
      <c r="H33" s="107">
        <v>19908468</v>
      </c>
    </row>
    <row r="34" spans="1:8" x14ac:dyDescent="0.2">
      <c r="A34" s="106" t="s">
        <v>190</v>
      </c>
      <c r="B34" s="107"/>
      <c r="C34" s="107"/>
      <c r="D34" s="107"/>
      <c r="E34" s="107"/>
      <c r="F34" s="107"/>
      <c r="G34" s="107"/>
      <c r="H34" s="107"/>
    </row>
    <row r="35" spans="1:8" x14ac:dyDescent="0.2">
      <c r="A35" s="106" t="s">
        <v>191</v>
      </c>
      <c r="B35" s="107"/>
      <c r="C35" s="107"/>
      <c r="D35" s="107"/>
      <c r="E35" s="107"/>
      <c r="F35" s="107"/>
      <c r="G35" s="107"/>
      <c r="H35" s="107"/>
    </row>
    <row r="36" spans="1:8" x14ac:dyDescent="0.2">
      <c r="A36" s="106" t="s">
        <v>192</v>
      </c>
      <c r="B36" s="107"/>
      <c r="C36" s="107"/>
      <c r="D36" s="107"/>
      <c r="E36" s="107"/>
      <c r="F36" s="107"/>
      <c r="G36" s="107"/>
      <c r="H36" s="107"/>
    </row>
    <row r="37" spans="1:8" x14ac:dyDescent="0.2">
      <c r="A37" s="106" t="s">
        <v>193</v>
      </c>
      <c r="B37" s="107"/>
      <c r="C37" s="107"/>
      <c r="D37" s="107"/>
      <c r="E37" s="107"/>
      <c r="F37" s="107"/>
      <c r="G37" s="107"/>
      <c r="H37" s="107"/>
    </row>
    <row r="38" spans="1:8" x14ac:dyDescent="0.2">
      <c r="A38" s="106" t="s">
        <v>194</v>
      </c>
      <c r="B38" s="107">
        <v>984858700</v>
      </c>
      <c r="C38" s="107">
        <v>110506000</v>
      </c>
      <c r="D38" s="107"/>
      <c r="E38" s="107">
        <v>1095364700</v>
      </c>
      <c r="F38" s="107">
        <v>155021207</v>
      </c>
      <c r="G38" s="107">
        <v>46951654</v>
      </c>
      <c r="H38" s="107">
        <v>940343493</v>
      </c>
    </row>
    <row r="39" spans="1:8" x14ac:dyDescent="0.2">
      <c r="A39" s="106" t="s">
        <v>195</v>
      </c>
      <c r="B39" s="107"/>
      <c r="C39" s="107"/>
      <c r="D39" s="107"/>
      <c r="E39" s="107"/>
      <c r="F39" s="107"/>
      <c r="G39" s="107"/>
      <c r="H39" s="107"/>
    </row>
    <row r="40" spans="1:8" x14ac:dyDescent="0.2">
      <c r="A40" s="106" t="s">
        <v>196</v>
      </c>
      <c r="B40" s="107"/>
      <c r="C40" s="107"/>
      <c r="D40" s="107"/>
      <c r="E40" s="107"/>
      <c r="F40" s="107"/>
      <c r="G40" s="107"/>
      <c r="H40" s="107"/>
    </row>
    <row r="41" spans="1:8" x14ac:dyDescent="0.2">
      <c r="A41" s="106" t="s">
        <v>197</v>
      </c>
      <c r="B41" s="107"/>
      <c r="C41" s="107"/>
      <c r="D41" s="107"/>
      <c r="E41" s="107"/>
      <c r="F41" s="107"/>
      <c r="G41" s="107"/>
      <c r="H41" s="107"/>
    </row>
    <row r="42" spans="1:8" x14ac:dyDescent="0.2">
      <c r="A42" s="106" t="s">
        <v>198</v>
      </c>
      <c r="B42" s="107"/>
      <c r="C42" s="107"/>
      <c r="D42" s="107"/>
      <c r="E42" s="107"/>
      <c r="F42" s="107"/>
      <c r="G42" s="107"/>
      <c r="H42" s="107"/>
    </row>
    <row r="43" spans="1:8" x14ac:dyDescent="0.2">
      <c r="A43" s="106" t="s">
        <v>199</v>
      </c>
      <c r="B43" s="107"/>
      <c r="C43" s="107"/>
      <c r="D43" s="107"/>
      <c r="E43" s="107"/>
      <c r="F43" s="107"/>
      <c r="G43" s="107"/>
      <c r="H43" s="107"/>
    </row>
    <row r="44" spans="1:8" x14ac:dyDescent="0.2">
      <c r="A44" s="106" t="s">
        <v>200</v>
      </c>
      <c r="B44" s="107">
        <v>3560733691</v>
      </c>
      <c r="C44" s="107"/>
      <c r="D44" s="107"/>
      <c r="E44" s="107">
        <v>3560733691</v>
      </c>
      <c r="F44" s="107">
        <v>2718185822</v>
      </c>
      <c r="G44" s="107">
        <v>61594755</v>
      </c>
      <c r="H44" s="107">
        <v>842547869</v>
      </c>
    </row>
    <row r="45" spans="1:8" x14ac:dyDescent="0.2">
      <c r="A45" s="106" t="s">
        <v>201</v>
      </c>
      <c r="B45" s="107">
        <v>4957200</v>
      </c>
      <c r="C45" s="107"/>
      <c r="D45" s="107"/>
      <c r="E45" s="107">
        <v>4957200</v>
      </c>
      <c r="F45" s="107">
        <v>424440</v>
      </c>
      <c r="G45" s="107">
        <v>171720</v>
      </c>
      <c r="H45" s="107">
        <v>4532760</v>
      </c>
    </row>
    <row r="46" spans="1:8" x14ac:dyDescent="0.2">
      <c r="A46" s="106" t="s">
        <v>202</v>
      </c>
      <c r="B46" s="107">
        <v>973167382</v>
      </c>
      <c r="C46" s="107"/>
      <c r="D46" s="107"/>
      <c r="E46" s="107">
        <v>973167382</v>
      </c>
      <c r="F46" s="107">
        <v>581264191</v>
      </c>
      <c r="G46" s="107">
        <v>17682579</v>
      </c>
      <c r="H46" s="107">
        <v>391903191</v>
      </c>
    </row>
    <row r="47" spans="1:8" x14ac:dyDescent="0.2">
      <c r="A47" s="106" t="s">
        <v>203</v>
      </c>
      <c r="B47" s="107">
        <v>82972529568</v>
      </c>
      <c r="C47" s="107">
        <v>888935183</v>
      </c>
      <c r="D47" s="107">
        <v>7400000</v>
      </c>
      <c r="E47" s="107">
        <v>83854064751</v>
      </c>
      <c r="F47" s="107">
        <v>44872407417</v>
      </c>
      <c r="G47" s="107">
        <v>1801145902</v>
      </c>
      <c r="H47" s="107">
        <v>38981657334</v>
      </c>
    </row>
    <row r="48" spans="1:8" x14ac:dyDescent="0.2">
      <c r="A48" s="106" t="s">
        <v>204</v>
      </c>
      <c r="B48" s="107"/>
      <c r="C48" s="107">
        <v>24618000</v>
      </c>
      <c r="D48" s="107"/>
      <c r="E48" s="107">
        <v>24618000</v>
      </c>
      <c r="F48" s="107"/>
      <c r="G48" s="107"/>
      <c r="H48" s="107">
        <v>24618000</v>
      </c>
    </row>
    <row r="49" spans="1:8" x14ac:dyDescent="0.2">
      <c r="A49" s="106" t="s">
        <v>205</v>
      </c>
      <c r="B49" s="107"/>
      <c r="C49" s="107"/>
      <c r="D49" s="107"/>
      <c r="E49" s="107"/>
      <c r="F49" s="107"/>
      <c r="G49" s="107"/>
      <c r="H49" s="107"/>
    </row>
    <row r="50" spans="1:8" x14ac:dyDescent="0.2">
      <c r="A50" s="106" t="s">
        <v>206</v>
      </c>
      <c r="B50" s="107"/>
      <c r="C50" s="107"/>
      <c r="D50" s="107"/>
      <c r="E50" s="107"/>
      <c r="F50" s="107"/>
      <c r="G50" s="107"/>
      <c r="H50" s="107"/>
    </row>
    <row r="51" spans="1:8" x14ac:dyDescent="0.2">
      <c r="A51" s="106" t="s">
        <v>207</v>
      </c>
      <c r="B51" s="107"/>
      <c r="C51" s="107"/>
      <c r="D51" s="107"/>
      <c r="E51" s="107"/>
      <c r="F51" s="107"/>
      <c r="G51" s="107"/>
      <c r="H51" s="107"/>
    </row>
    <row r="52" spans="1:8" x14ac:dyDescent="0.2">
      <c r="A52" s="106" t="s">
        <v>208</v>
      </c>
      <c r="B52" s="107">
        <v>1519769497</v>
      </c>
      <c r="C52" s="107">
        <v>118514000</v>
      </c>
      <c r="D52" s="107"/>
      <c r="E52" s="107">
        <v>1638283497</v>
      </c>
      <c r="F52" s="107">
        <v>831591096</v>
      </c>
      <c r="G52" s="107">
        <v>46199383</v>
      </c>
      <c r="H52" s="107">
        <v>806692401</v>
      </c>
    </row>
    <row r="53" spans="1:8" x14ac:dyDescent="0.2">
      <c r="A53" s="106" t="s">
        <v>209</v>
      </c>
      <c r="B53" s="107"/>
      <c r="C53" s="107"/>
      <c r="D53" s="107"/>
      <c r="E53" s="107"/>
      <c r="F53" s="107"/>
      <c r="G53" s="107"/>
      <c r="H53" s="107"/>
    </row>
    <row r="54" spans="1:8" x14ac:dyDescent="0.2">
      <c r="A54" s="106" t="s">
        <v>210</v>
      </c>
      <c r="B54" s="107">
        <v>3899962260</v>
      </c>
      <c r="C54" s="107">
        <v>16210700</v>
      </c>
      <c r="D54" s="107">
        <v>17718750</v>
      </c>
      <c r="E54" s="107">
        <v>3898454210</v>
      </c>
      <c r="F54" s="107">
        <v>3014922732</v>
      </c>
      <c r="G54" s="107">
        <v>113616001</v>
      </c>
      <c r="H54" s="107">
        <v>883531478</v>
      </c>
    </row>
    <row r="55" spans="1:8" x14ac:dyDescent="0.2">
      <c r="A55" s="106" t="s">
        <v>211</v>
      </c>
      <c r="B55" s="107"/>
      <c r="C55" s="107"/>
      <c r="D55" s="107"/>
      <c r="E55" s="107"/>
      <c r="F55" s="107"/>
      <c r="G55" s="107"/>
      <c r="H55" s="107"/>
    </row>
    <row r="56" spans="1:8" x14ac:dyDescent="0.2">
      <c r="A56" s="106" t="s">
        <v>212</v>
      </c>
      <c r="B56" s="107"/>
      <c r="C56" s="107"/>
      <c r="D56" s="107"/>
      <c r="E56" s="107"/>
      <c r="F56" s="107"/>
      <c r="G56" s="107"/>
      <c r="H56" s="107"/>
    </row>
    <row r="57" spans="1:8" x14ac:dyDescent="0.2">
      <c r="A57" s="106" t="s">
        <v>213</v>
      </c>
      <c r="B57" s="107">
        <v>764440755</v>
      </c>
      <c r="C57" s="107"/>
      <c r="D57" s="107"/>
      <c r="E57" s="107">
        <v>764440755</v>
      </c>
      <c r="F57" s="107">
        <v>256359488</v>
      </c>
      <c r="G57" s="107">
        <v>16653909</v>
      </c>
      <c r="H57" s="107">
        <v>508081267</v>
      </c>
    </row>
    <row r="58" spans="1:8" x14ac:dyDescent="0.2">
      <c r="A58" s="106" t="s">
        <v>214</v>
      </c>
      <c r="B58" s="107">
        <v>59553600</v>
      </c>
      <c r="C58" s="107"/>
      <c r="D58" s="107"/>
      <c r="E58" s="107">
        <v>59553600</v>
      </c>
      <c r="F58" s="107">
        <v>7524912</v>
      </c>
      <c r="G58" s="107">
        <v>2255718</v>
      </c>
      <c r="H58" s="107">
        <v>52028688</v>
      </c>
    </row>
    <row r="59" spans="1:8" x14ac:dyDescent="0.2">
      <c r="A59" s="106" t="s">
        <v>215</v>
      </c>
      <c r="B59" s="107">
        <v>217331940</v>
      </c>
      <c r="C59" s="107"/>
      <c r="D59" s="107"/>
      <c r="E59" s="107">
        <v>217331940</v>
      </c>
      <c r="F59" s="107">
        <v>38631138</v>
      </c>
      <c r="G59" s="107">
        <v>8539061</v>
      </c>
      <c r="H59" s="107">
        <v>178700802</v>
      </c>
    </row>
    <row r="60" spans="1:8" x14ac:dyDescent="0.2">
      <c r="A60" s="106" t="s">
        <v>216</v>
      </c>
      <c r="B60" s="107"/>
      <c r="C60" s="107"/>
      <c r="D60" s="107"/>
      <c r="E60" s="107"/>
      <c r="F60" s="107"/>
      <c r="G60" s="107"/>
      <c r="H60" s="107"/>
    </row>
    <row r="61" spans="1:8" x14ac:dyDescent="0.2">
      <c r="A61" s="106" t="s">
        <v>217</v>
      </c>
      <c r="B61" s="107">
        <v>128163183</v>
      </c>
      <c r="C61" s="107">
        <v>307267000</v>
      </c>
      <c r="D61" s="107">
        <v>42465383</v>
      </c>
      <c r="E61" s="107">
        <v>392964800</v>
      </c>
      <c r="F61" s="107"/>
      <c r="G61" s="107"/>
      <c r="H61" s="107">
        <v>392964800</v>
      </c>
    </row>
    <row r="62" spans="1:8" x14ac:dyDescent="0.2">
      <c r="A62" s="106" t="s">
        <v>218</v>
      </c>
      <c r="B62" s="107">
        <v>3394499501</v>
      </c>
      <c r="C62" s="107">
        <v>448258934</v>
      </c>
      <c r="D62" s="107">
        <v>28239419</v>
      </c>
      <c r="E62" s="107">
        <v>3814519016</v>
      </c>
      <c r="F62" s="107">
        <v>2221841151</v>
      </c>
      <c r="G62" s="107">
        <v>300477987</v>
      </c>
      <c r="H62" s="107">
        <v>1592677865</v>
      </c>
    </row>
    <row r="63" spans="1:8" x14ac:dyDescent="0.2">
      <c r="A63" s="106" t="s">
        <v>219</v>
      </c>
      <c r="B63" s="107">
        <v>2335549075</v>
      </c>
      <c r="C63" s="107">
        <v>4763000</v>
      </c>
      <c r="D63" s="107">
        <v>16512353</v>
      </c>
      <c r="E63" s="107">
        <v>2323799722</v>
      </c>
      <c r="F63" s="107">
        <v>1561861106</v>
      </c>
      <c r="G63" s="107">
        <v>174950797</v>
      </c>
      <c r="H63" s="107">
        <v>761938616</v>
      </c>
    </row>
    <row r="64" spans="1:8" x14ac:dyDescent="0.2">
      <c r="A64" s="106" t="s">
        <v>220</v>
      </c>
      <c r="B64" s="107">
        <v>1050797632</v>
      </c>
      <c r="C64" s="107">
        <v>442197934</v>
      </c>
      <c r="D64" s="107">
        <v>11727066</v>
      </c>
      <c r="E64" s="107">
        <v>1481268500</v>
      </c>
      <c r="F64" s="107">
        <v>659980045</v>
      </c>
      <c r="G64" s="107">
        <v>125527190</v>
      </c>
      <c r="H64" s="107">
        <v>821288455</v>
      </c>
    </row>
    <row r="65" spans="1:8" x14ac:dyDescent="0.2">
      <c r="A65" s="106" t="s">
        <v>221</v>
      </c>
      <c r="B65" s="107">
        <v>8152794</v>
      </c>
      <c r="C65" s="107">
        <v>1298000</v>
      </c>
      <c r="D65" s="107"/>
      <c r="E65" s="107">
        <v>9450794</v>
      </c>
      <c r="F65" s="107"/>
      <c r="G65" s="107"/>
      <c r="H65" s="107">
        <v>9450794</v>
      </c>
    </row>
    <row r="66" spans="1:8" x14ac:dyDescent="0.2">
      <c r="A66" s="106" t="s">
        <v>222</v>
      </c>
      <c r="B66" s="107">
        <v>53097226</v>
      </c>
      <c r="C66" s="107"/>
      <c r="D66" s="107"/>
      <c r="E66" s="107">
        <v>53097226</v>
      </c>
      <c r="F66" s="107">
        <v>51749801</v>
      </c>
      <c r="G66" s="107">
        <v>4987111</v>
      </c>
      <c r="H66" s="107">
        <v>1347425</v>
      </c>
    </row>
    <row r="67" spans="1:8" x14ac:dyDescent="0.2">
      <c r="A67" s="106" t="s">
        <v>223</v>
      </c>
      <c r="B67" s="107">
        <v>52597226</v>
      </c>
      <c r="C67" s="107"/>
      <c r="D67" s="107"/>
      <c r="E67" s="107">
        <v>52597226</v>
      </c>
      <c r="F67" s="107">
        <v>51499801</v>
      </c>
      <c r="G67" s="107">
        <v>4937111</v>
      </c>
      <c r="H67" s="107">
        <v>1097425</v>
      </c>
    </row>
    <row r="68" spans="1:8" x14ac:dyDescent="0.2">
      <c r="A68" s="106" t="s">
        <v>224</v>
      </c>
      <c r="B68" s="107"/>
      <c r="C68" s="107"/>
      <c r="D68" s="107"/>
      <c r="E68" s="107"/>
      <c r="F68" s="107"/>
      <c r="G68" s="107"/>
      <c r="H68" s="107"/>
    </row>
    <row r="69" spans="1:8" x14ac:dyDescent="0.2">
      <c r="A69" s="106" t="s">
        <v>225</v>
      </c>
      <c r="B69" s="107"/>
      <c r="C69" s="107"/>
      <c r="D69" s="107"/>
      <c r="E69" s="107"/>
      <c r="F69" s="107"/>
      <c r="G69" s="107"/>
      <c r="H69" s="107"/>
    </row>
    <row r="70" spans="1:8" x14ac:dyDescent="0.2">
      <c r="A70" s="106" t="s">
        <v>226</v>
      </c>
      <c r="B70" s="107"/>
      <c r="C70" s="107"/>
      <c r="D70" s="107"/>
      <c r="E70" s="107"/>
      <c r="F70" s="107"/>
      <c r="G70" s="107"/>
      <c r="H70" s="107"/>
    </row>
    <row r="71" spans="1:8" x14ac:dyDescent="0.2">
      <c r="A71" s="106" t="s">
        <v>227</v>
      </c>
      <c r="B71" s="107">
        <v>500000</v>
      </c>
      <c r="C71" s="107"/>
      <c r="D71" s="107"/>
      <c r="E71" s="107">
        <v>500000</v>
      </c>
      <c r="F71" s="107">
        <v>250000</v>
      </c>
      <c r="G71" s="107">
        <v>50000</v>
      </c>
      <c r="H71" s="107">
        <v>250000</v>
      </c>
    </row>
    <row r="72" spans="1:8" x14ac:dyDescent="0.2">
      <c r="A72" s="106" t="s">
        <v>9</v>
      </c>
      <c r="B72" s="107">
        <v>161295374219</v>
      </c>
      <c r="C72" s="107">
        <v>16140807263</v>
      </c>
      <c r="D72" s="107">
        <v>1965935771</v>
      </c>
      <c r="E72" s="107">
        <v>175470245711</v>
      </c>
      <c r="F72" s="107">
        <v>96121840347</v>
      </c>
      <c r="G72" s="107">
        <v>3699073595</v>
      </c>
      <c r="H72" s="107">
        <v>79348405364</v>
      </c>
    </row>
  </sheetData>
  <mergeCells count="1">
    <mergeCell ref="A1:H1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2"/>
  <sheetViews>
    <sheetView workbookViewId="0">
      <selection activeCell="A2" sqref="A1:J1048576"/>
    </sheetView>
  </sheetViews>
  <sheetFormatPr defaultColWidth="8.90625" defaultRowHeight="11" x14ac:dyDescent="0.2"/>
  <cols>
    <col min="1" max="1" width="33.6328125" style="108" customWidth="1"/>
    <col min="2" max="10" width="17.26953125" style="108" customWidth="1"/>
    <col min="11" max="11" width="15.90625" style="7" customWidth="1"/>
    <col min="12" max="16384" width="8.90625" style="7"/>
  </cols>
  <sheetData>
    <row r="1" spans="1:10" ht="21" x14ac:dyDescent="0.2">
      <c r="A1" s="119" t="s">
        <v>228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3" x14ac:dyDescent="0.2">
      <c r="A2" s="102" t="s">
        <v>500</v>
      </c>
      <c r="B2" s="102"/>
      <c r="C2" s="102"/>
      <c r="D2" s="102"/>
      <c r="E2" s="102"/>
      <c r="F2" s="102"/>
      <c r="G2" s="102"/>
      <c r="H2" s="102"/>
      <c r="I2" s="102"/>
      <c r="J2" s="103" t="s">
        <v>503</v>
      </c>
    </row>
    <row r="3" spans="1:10" ht="13" x14ac:dyDescent="0.2">
      <c r="A3" s="102" t="s">
        <v>154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0" ht="13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3" t="s">
        <v>87</v>
      </c>
    </row>
    <row r="5" spans="1:10" ht="22" x14ac:dyDescent="0.2">
      <c r="A5" s="104" t="s">
        <v>72</v>
      </c>
      <c r="B5" s="105" t="s">
        <v>229</v>
      </c>
      <c r="C5" s="104" t="s">
        <v>230</v>
      </c>
      <c r="D5" s="104" t="s">
        <v>231</v>
      </c>
      <c r="E5" s="104" t="s">
        <v>232</v>
      </c>
      <c r="F5" s="104" t="s">
        <v>233</v>
      </c>
      <c r="G5" s="104" t="s">
        <v>234</v>
      </c>
      <c r="H5" s="104" t="s">
        <v>235</v>
      </c>
      <c r="I5" s="104" t="s">
        <v>25</v>
      </c>
      <c r="J5" s="104" t="s">
        <v>9</v>
      </c>
    </row>
    <row r="6" spans="1:10" x14ac:dyDescent="0.2">
      <c r="A6" s="106" t="s">
        <v>162</v>
      </c>
      <c r="B6" s="107">
        <v>3707250932</v>
      </c>
      <c r="C6" s="107">
        <v>12835892092</v>
      </c>
      <c r="D6" s="107">
        <v>686944886</v>
      </c>
      <c r="E6" s="107">
        <v>2475325978</v>
      </c>
      <c r="F6" s="107">
        <v>3784194994</v>
      </c>
      <c r="G6" s="107">
        <v>1355813893</v>
      </c>
      <c r="H6" s="107">
        <v>4963752216</v>
      </c>
      <c r="I6" s="107"/>
      <c r="J6" s="107">
        <v>29809174991</v>
      </c>
    </row>
    <row r="7" spans="1:10" x14ac:dyDescent="0.2">
      <c r="A7" s="106" t="s">
        <v>163</v>
      </c>
      <c r="B7" s="107">
        <v>382335047</v>
      </c>
      <c r="C7" s="107">
        <v>1346650462</v>
      </c>
      <c r="D7" s="107">
        <v>26656943</v>
      </c>
      <c r="E7" s="107">
        <v>668598598</v>
      </c>
      <c r="F7" s="107">
        <v>1918609838</v>
      </c>
      <c r="G7" s="107">
        <v>44504452</v>
      </c>
      <c r="H7" s="107">
        <v>923905861</v>
      </c>
      <c r="I7" s="107"/>
      <c r="J7" s="107">
        <v>5311261201</v>
      </c>
    </row>
    <row r="8" spans="1:10" x14ac:dyDescent="0.2">
      <c r="A8" s="106" t="s">
        <v>164</v>
      </c>
      <c r="B8" s="107"/>
      <c r="C8" s="107"/>
      <c r="D8" s="107"/>
      <c r="E8" s="107"/>
      <c r="F8" s="107"/>
      <c r="G8" s="107"/>
      <c r="H8" s="107"/>
      <c r="I8" s="107"/>
      <c r="J8" s="107"/>
    </row>
    <row r="9" spans="1:10" x14ac:dyDescent="0.2">
      <c r="A9" s="106" t="s">
        <v>165</v>
      </c>
      <c r="B9" s="107">
        <v>2446744132</v>
      </c>
      <c r="C9" s="107">
        <v>9821499564</v>
      </c>
      <c r="D9" s="107">
        <v>660077901</v>
      </c>
      <c r="E9" s="107">
        <v>1296331257</v>
      </c>
      <c r="F9" s="107">
        <v>867566391</v>
      </c>
      <c r="G9" s="107">
        <v>868171101</v>
      </c>
      <c r="H9" s="107">
        <v>3757274063</v>
      </c>
      <c r="I9" s="107"/>
      <c r="J9" s="107">
        <v>19717664409</v>
      </c>
    </row>
    <row r="10" spans="1:10" x14ac:dyDescent="0.2">
      <c r="A10" s="106" t="s">
        <v>166</v>
      </c>
      <c r="B10" s="107">
        <v>228504729</v>
      </c>
      <c r="C10" s="107">
        <v>1092860109</v>
      </c>
      <c r="D10" s="107">
        <v>210042</v>
      </c>
      <c r="E10" s="107">
        <v>515166</v>
      </c>
      <c r="F10" s="107">
        <v>8074991</v>
      </c>
      <c r="G10" s="107">
        <v>15428942</v>
      </c>
      <c r="H10" s="107">
        <v>186164822</v>
      </c>
      <c r="I10" s="107"/>
      <c r="J10" s="107">
        <v>1531758801</v>
      </c>
    </row>
    <row r="11" spans="1:10" x14ac:dyDescent="0.2">
      <c r="A11" s="106" t="s">
        <v>167</v>
      </c>
      <c r="B11" s="107">
        <v>647706824</v>
      </c>
      <c r="C11" s="107">
        <v>488071035</v>
      </c>
      <c r="D11" s="107"/>
      <c r="E11" s="107">
        <v>483150957</v>
      </c>
      <c r="F11" s="107">
        <v>53203374</v>
      </c>
      <c r="G11" s="107">
        <v>6319830</v>
      </c>
      <c r="H11" s="107">
        <v>96407470</v>
      </c>
      <c r="I11" s="107"/>
      <c r="J11" s="107">
        <v>1774859490</v>
      </c>
    </row>
    <row r="12" spans="1:10" x14ac:dyDescent="0.2">
      <c r="A12" s="106" t="s">
        <v>168</v>
      </c>
      <c r="B12" s="107"/>
      <c r="C12" s="107"/>
      <c r="D12" s="107"/>
      <c r="E12" s="107"/>
      <c r="F12" s="107"/>
      <c r="G12" s="107"/>
      <c r="H12" s="107"/>
      <c r="I12" s="107"/>
      <c r="J12" s="107"/>
    </row>
    <row r="13" spans="1:10" x14ac:dyDescent="0.2">
      <c r="A13" s="106" t="s">
        <v>169</v>
      </c>
      <c r="B13" s="107"/>
      <c r="C13" s="107"/>
      <c r="D13" s="107"/>
      <c r="E13" s="107"/>
      <c r="F13" s="107"/>
      <c r="G13" s="107"/>
      <c r="H13" s="107"/>
      <c r="I13" s="107"/>
      <c r="J13" s="107"/>
    </row>
    <row r="14" spans="1:10" x14ac:dyDescent="0.2">
      <c r="A14" s="106" t="s">
        <v>170</v>
      </c>
      <c r="B14" s="107"/>
      <c r="C14" s="107"/>
      <c r="D14" s="107"/>
      <c r="E14" s="107"/>
      <c r="F14" s="107"/>
      <c r="G14" s="107"/>
      <c r="H14" s="107"/>
      <c r="I14" s="107"/>
      <c r="J14" s="107"/>
    </row>
    <row r="15" spans="1:10" x14ac:dyDescent="0.2">
      <c r="A15" s="106" t="s">
        <v>171</v>
      </c>
      <c r="B15" s="107"/>
      <c r="C15" s="107">
        <v>1</v>
      </c>
      <c r="D15" s="107"/>
      <c r="E15" s="107"/>
      <c r="F15" s="107"/>
      <c r="G15" s="107">
        <v>1079568</v>
      </c>
      <c r="H15" s="107"/>
      <c r="I15" s="107"/>
      <c r="J15" s="107">
        <v>1079569</v>
      </c>
    </row>
    <row r="16" spans="1:10" x14ac:dyDescent="0.2">
      <c r="A16" s="106" t="s">
        <v>172</v>
      </c>
      <c r="B16" s="107">
        <v>1960200</v>
      </c>
      <c r="C16" s="107">
        <v>86810921</v>
      </c>
      <c r="D16" s="107"/>
      <c r="E16" s="107">
        <v>26730000</v>
      </c>
      <c r="F16" s="107">
        <v>936740400</v>
      </c>
      <c r="G16" s="107">
        <v>420310000</v>
      </c>
      <c r="H16" s="107"/>
      <c r="I16" s="107"/>
      <c r="J16" s="107">
        <v>1472551521</v>
      </c>
    </row>
    <row r="17" spans="1:10" x14ac:dyDescent="0.2">
      <c r="A17" s="106" t="s">
        <v>173</v>
      </c>
      <c r="B17" s="107">
        <v>42797812319</v>
      </c>
      <c r="C17" s="107">
        <v>245205520</v>
      </c>
      <c r="D17" s="107"/>
      <c r="E17" s="107">
        <v>702090446</v>
      </c>
      <c r="F17" s="107">
        <v>2751554292</v>
      </c>
      <c r="G17" s="107">
        <v>900462888</v>
      </c>
      <c r="H17" s="107">
        <v>548079618</v>
      </c>
      <c r="I17" s="107"/>
      <c r="J17" s="107">
        <v>47945205083</v>
      </c>
    </row>
    <row r="18" spans="1:10" x14ac:dyDescent="0.2">
      <c r="A18" s="106" t="s">
        <v>174</v>
      </c>
      <c r="B18" s="107"/>
      <c r="C18" s="107"/>
      <c r="D18" s="107"/>
      <c r="E18" s="107"/>
      <c r="F18" s="107"/>
      <c r="G18" s="107"/>
      <c r="H18" s="107"/>
      <c r="I18" s="107"/>
      <c r="J18" s="107"/>
    </row>
    <row r="19" spans="1:10" x14ac:dyDescent="0.2">
      <c r="A19" s="106" t="s">
        <v>175</v>
      </c>
      <c r="B19" s="107">
        <v>1579604826</v>
      </c>
      <c r="C19" s="107">
        <v>993600</v>
      </c>
      <c r="D19" s="107"/>
      <c r="E19" s="107"/>
      <c r="F19" s="107">
        <v>88615065</v>
      </c>
      <c r="G19" s="107"/>
      <c r="H19" s="107">
        <v>397488</v>
      </c>
      <c r="I19" s="107"/>
      <c r="J19" s="107">
        <v>1669610979</v>
      </c>
    </row>
    <row r="20" spans="1:10" x14ac:dyDescent="0.2">
      <c r="A20" s="106" t="s">
        <v>176</v>
      </c>
      <c r="B20" s="107"/>
      <c r="C20" s="107"/>
      <c r="D20" s="107"/>
      <c r="E20" s="107"/>
      <c r="F20" s="107">
        <v>15177125</v>
      </c>
      <c r="G20" s="107"/>
      <c r="H20" s="107">
        <v>288761</v>
      </c>
      <c r="I20" s="107"/>
      <c r="J20" s="107">
        <v>15465886</v>
      </c>
    </row>
    <row r="21" spans="1:10" x14ac:dyDescent="0.2">
      <c r="A21" s="106" t="s">
        <v>177</v>
      </c>
      <c r="B21" s="107"/>
      <c r="C21" s="107"/>
      <c r="D21" s="107"/>
      <c r="E21" s="107"/>
      <c r="F21" s="107"/>
      <c r="G21" s="107"/>
      <c r="H21" s="107"/>
      <c r="I21" s="107"/>
      <c r="J21" s="107"/>
    </row>
    <row r="22" spans="1:10" x14ac:dyDescent="0.2">
      <c r="A22" s="106" t="s">
        <v>178</v>
      </c>
      <c r="B22" s="107"/>
      <c r="C22" s="107"/>
      <c r="D22" s="107"/>
      <c r="E22" s="107"/>
      <c r="F22" s="107"/>
      <c r="G22" s="107"/>
      <c r="H22" s="107">
        <v>524285041</v>
      </c>
      <c r="I22" s="107"/>
      <c r="J22" s="107">
        <v>524285041</v>
      </c>
    </row>
    <row r="23" spans="1:10" x14ac:dyDescent="0.2">
      <c r="A23" s="106" t="s">
        <v>179</v>
      </c>
      <c r="B23" s="107"/>
      <c r="C23" s="107"/>
      <c r="D23" s="107"/>
      <c r="E23" s="107"/>
      <c r="F23" s="107"/>
      <c r="G23" s="107"/>
      <c r="H23" s="107"/>
      <c r="I23" s="107"/>
      <c r="J23" s="107"/>
    </row>
    <row r="24" spans="1:10" x14ac:dyDescent="0.2">
      <c r="A24" s="106" t="s">
        <v>180</v>
      </c>
      <c r="B24" s="107">
        <v>673420440</v>
      </c>
      <c r="C24" s="107">
        <v>50960000</v>
      </c>
      <c r="D24" s="107"/>
      <c r="E24" s="107"/>
      <c r="F24" s="107"/>
      <c r="G24" s="107"/>
      <c r="H24" s="107">
        <v>12184128</v>
      </c>
      <c r="I24" s="107"/>
      <c r="J24" s="107">
        <v>736564568</v>
      </c>
    </row>
    <row r="25" spans="1:10" x14ac:dyDescent="0.2">
      <c r="A25" s="106" t="s">
        <v>181</v>
      </c>
      <c r="B25" s="107"/>
      <c r="C25" s="107"/>
      <c r="D25" s="107"/>
      <c r="E25" s="107"/>
      <c r="F25" s="107"/>
      <c r="G25" s="107"/>
      <c r="H25" s="107"/>
      <c r="I25" s="107"/>
      <c r="J25" s="107"/>
    </row>
    <row r="26" spans="1:10" x14ac:dyDescent="0.2">
      <c r="A26" s="106" t="s">
        <v>182</v>
      </c>
      <c r="B26" s="107"/>
      <c r="C26" s="107"/>
      <c r="D26" s="107"/>
      <c r="E26" s="107"/>
      <c r="F26" s="107"/>
      <c r="G26" s="107">
        <v>16931387</v>
      </c>
      <c r="H26" s="107"/>
      <c r="I26" s="107"/>
      <c r="J26" s="107">
        <v>16931387</v>
      </c>
    </row>
    <row r="27" spans="1:10" x14ac:dyDescent="0.2">
      <c r="A27" s="106" t="s">
        <v>183</v>
      </c>
      <c r="B27" s="107"/>
      <c r="C27" s="107"/>
      <c r="D27" s="107"/>
      <c r="E27" s="107"/>
      <c r="F27" s="107"/>
      <c r="G27" s="107"/>
      <c r="H27" s="107"/>
      <c r="I27" s="107"/>
      <c r="J27" s="107"/>
    </row>
    <row r="28" spans="1:10" x14ac:dyDescent="0.2">
      <c r="A28" s="106" t="s">
        <v>184</v>
      </c>
      <c r="B28" s="107"/>
      <c r="C28" s="107"/>
      <c r="D28" s="107"/>
      <c r="E28" s="107"/>
      <c r="F28" s="107"/>
      <c r="G28" s="107"/>
      <c r="H28" s="107"/>
      <c r="I28" s="107"/>
      <c r="J28" s="107"/>
    </row>
    <row r="29" spans="1:10" x14ac:dyDescent="0.2">
      <c r="A29" s="106" t="s">
        <v>185</v>
      </c>
      <c r="B29" s="107">
        <v>60870</v>
      </c>
      <c r="C29" s="107"/>
      <c r="D29" s="107"/>
      <c r="E29" s="107"/>
      <c r="F29" s="107">
        <v>930467865</v>
      </c>
      <c r="G29" s="107"/>
      <c r="H29" s="107"/>
      <c r="I29" s="107"/>
      <c r="J29" s="107">
        <v>930528735</v>
      </c>
    </row>
    <row r="30" spans="1:10" x14ac:dyDescent="0.2">
      <c r="A30" s="106" t="s">
        <v>186</v>
      </c>
      <c r="B30" s="107"/>
      <c r="C30" s="107"/>
      <c r="D30" s="107"/>
      <c r="E30" s="107"/>
      <c r="F30" s="107">
        <v>16</v>
      </c>
      <c r="G30" s="107"/>
      <c r="H30" s="107"/>
      <c r="I30" s="107"/>
      <c r="J30" s="107">
        <v>16</v>
      </c>
    </row>
    <row r="31" spans="1:10" x14ac:dyDescent="0.2">
      <c r="A31" s="106" t="s">
        <v>187</v>
      </c>
      <c r="B31" s="107">
        <v>24307920</v>
      </c>
      <c r="C31" s="107"/>
      <c r="D31" s="107"/>
      <c r="E31" s="107"/>
      <c r="F31" s="107"/>
      <c r="G31" s="107"/>
      <c r="H31" s="107"/>
      <c r="I31" s="107"/>
      <c r="J31" s="107">
        <v>24307920</v>
      </c>
    </row>
    <row r="32" spans="1:10" x14ac:dyDescent="0.2">
      <c r="A32" s="106" t="s">
        <v>188</v>
      </c>
      <c r="B32" s="107"/>
      <c r="C32" s="107"/>
      <c r="D32" s="107"/>
      <c r="E32" s="107"/>
      <c r="F32" s="107"/>
      <c r="G32" s="107"/>
      <c r="H32" s="107"/>
      <c r="I32" s="107"/>
      <c r="J32" s="107"/>
    </row>
    <row r="33" spans="1:10" x14ac:dyDescent="0.2">
      <c r="A33" s="106" t="s">
        <v>189</v>
      </c>
      <c r="B33" s="107">
        <v>13064400</v>
      </c>
      <c r="C33" s="107"/>
      <c r="D33" s="107"/>
      <c r="E33" s="107"/>
      <c r="F33" s="107">
        <v>6844068</v>
      </c>
      <c r="G33" s="107"/>
      <c r="H33" s="107"/>
      <c r="I33" s="107"/>
      <c r="J33" s="107">
        <v>19908468</v>
      </c>
    </row>
    <row r="34" spans="1:10" x14ac:dyDescent="0.2">
      <c r="A34" s="106" t="s">
        <v>190</v>
      </c>
      <c r="B34" s="107"/>
      <c r="C34" s="107"/>
      <c r="D34" s="107"/>
      <c r="E34" s="107"/>
      <c r="F34" s="107"/>
      <c r="G34" s="107"/>
      <c r="H34" s="107"/>
      <c r="I34" s="107"/>
      <c r="J34" s="107"/>
    </row>
    <row r="35" spans="1:10" x14ac:dyDescent="0.2">
      <c r="A35" s="106" t="s">
        <v>191</v>
      </c>
      <c r="B35" s="107"/>
      <c r="C35" s="107"/>
      <c r="D35" s="107"/>
      <c r="E35" s="107"/>
      <c r="F35" s="107"/>
      <c r="G35" s="107"/>
      <c r="H35" s="107"/>
      <c r="I35" s="107"/>
      <c r="J35" s="107"/>
    </row>
    <row r="36" spans="1:10" x14ac:dyDescent="0.2">
      <c r="A36" s="106" t="s">
        <v>192</v>
      </c>
      <c r="B36" s="107"/>
      <c r="C36" s="107"/>
      <c r="D36" s="107"/>
      <c r="E36" s="107"/>
      <c r="F36" s="107"/>
      <c r="G36" s="107"/>
      <c r="H36" s="107"/>
      <c r="I36" s="107"/>
      <c r="J36" s="107"/>
    </row>
    <row r="37" spans="1:10" x14ac:dyDescent="0.2">
      <c r="A37" s="106" t="s">
        <v>193</v>
      </c>
      <c r="B37" s="107"/>
      <c r="C37" s="107"/>
      <c r="D37" s="107"/>
      <c r="E37" s="107"/>
      <c r="F37" s="107"/>
      <c r="G37" s="107"/>
      <c r="H37" s="107"/>
      <c r="I37" s="107"/>
      <c r="J37" s="107"/>
    </row>
    <row r="38" spans="1:10" x14ac:dyDescent="0.2">
      <c r="A38" s="106" t="s">
        <v>194</v>
      </c>
      <c r="B38" s="107">
        <v>138024518</v>
      </c>
      <c r="C38" s="107"/>
      <c r="D38" s="107"/>
      <c r="E38" s="107">
        <v>637735615</v>
      </c>
      <c r="F38" s="107">
        <v>164583360</v>
      </c>
      <c r="G38" s="107"/>
      <c r="H38" s="107"/>
      <c r="I38" s="107"/>
      <c r="J38" s="107">
        <v>940343493</v>
      </c>
    </row>
    <row r="39" spans="1:10" x14ac:dyDescent="0.2">
      <c r="A39" s="106" t="s">
        <v>195</v>
      </c>
      <c r="B39" s="107"/>
      <c r="C39" s="107"/>
      <c r="D39" s="107"/>
      <c r="E39" s="107"/>
      <c r="F39" s="107"/>
      <c r="G39" s="107"/>
      <c r="H39" s="107"/>
      <c r="I39" s="107"/>
      <c r="J39" s="107"/>
    </row>
    <row r="40" spans="1:10" x14ac:dyDescent="0.2">
      <c r="A40" s="106" t="s">
        <v>196</v>
      </c>
      <c r="B40" s="107"/>
      <c r="C40" s="107"/>
      <c r="D40" s="107"/>
      <c r="E40" s="107"/>
      <c r="F40" s="107"/>
      <c r="G40" s="107"/>
      <c r="H40" s="107"/>
      <c r="I40" s="107"/>
      <c r="J40" s="107"/>
    </row>
    <row r="41" spans="1:10" x14ac:dyDescent="0.2">
      <c r="A41" s="106" t="s">
        <v>197</v>
      </c>
      <c r="B41" s="107"/>
      <c r="C41" s="107"/>
      <c r="D41" s="107"/>
      <c r="E41" s="107"/>
      <c r="F41" s="107"/>
      <c r="G41" s="107"/>
      <c r="H41" s="107"/>
      <c r="I41" s="107"/>
      <c r="J41" s="107"/>
    </row>
    <row r="42" spans="1:10" x14ac:dyDescent="0.2">
      <c r="A42" s="106" t="s">
        <v>198</v>
      </c>
      <c r="B42" s="107"/>
      <c r="C42" s="107"/>
      <c r="D42" s="107"/>
      <c r="E42" s="107"/>
      <c r="F42" s="107"/>
      <c r="G42" s="107"/>
      <c r="H42" s="107"/>
      <c r="I42" s="107"/>
      <c r="J42" s="107"/>
    </row>
    <row r="43" spans="1:10" x14ac:dyDescent="0.2">
      <c r="A43" s="106" t="s">
        <v>199</v>
      </c>
      <c r="B43" s="107"/>
      <c r="C43" s="107"/>
      <c r="D43" s="107"/>
      <c r="E43" s="107"/>
      <c r="F43" s="107"/>
      <c r="G43" s="107"/>
      <c r="H43" s="107"/>
      <c r="I43" s="107"/>
      <c r="J43" s="107"/>
    </row>
    <row r="44" spans="1:10" x14ac:dyDescent="0.2">
      <c r="A44" s="106" t="s">
        <v>200</v>
      </c>
      <c r="B44" s="107"/>
      <c r="C44" s="107"/>
      <c r="D44" s="107"/>
      <c r="E44" s="107"/>
      <c r="F44" s="107">
        <v>842547869</v>
      </c>
      <c r="G44" s="107"/>
      <c r="H44" s="107"/>
      <c r="I44" s="107"/>
      <c r="J44" s="107">
        <v>842547869</v>
      </c>
    </row>
    <row r="45" spans="1:10" x14ac:dyDescent="0.2">
      <c r="A45" s="106" t="s">
        <v>201</v>
      </c>
      <c r="B45" s="107">
        <v>725760</v>
      </c>
      <c r="C45" s="107"/>
      <c r="D45" s="107"/>
      <c r="E45" s="107">
        <v>3807000</v>
      </c>
      <c r="F45" s="107"/>
      <c r="G45" s="107"/>
      <c r="H45" s="107"/>
      <c r="I45" s="107"/>
      <c r="J45" s="107">
        <v>4532760</v>
      </c>
    </row>
    <row r="46" spans="1:10" x14ac:dyDescent="0.2">
      <c r="A46" s="106" t="s">
        <v>202</v>
      </c>
      <c r="B46" s="107">
        <v>390721671</v>
      </c>
      <c r="C46" s="107"/>
      <c r="D46" s="107"/>
      <c r="E46" s="107"/>
      <c r="F46" s="107">
        <v>1181520</v>
      </c>
      <c r="G46" s="107"/>
      <c r="H46" s="107"/>
      <c r="I46" s="107"/>
      <c r="J46" s="107">
        <v>391903191</v>
      </c>
    </row>
    <row r="47" spans="1:10" x14ac:dyDescent="0.2">
      <c r="A47" s="106" t="s">
        <v>203</v>
      </c>
      <c r="B47" s="107">
        <v>38820627929</v>
      </c>
      <c r="C47" s="107"/>
      <c r="D47" s="107"/>
      <c r="E47" s="107">
        <v>53372131</v>
      </c>
      <c r="F47" s="107">
        <v>107657274</v>
      </c>
      <c r="G47" s="107"/>
      <c r="H47" s="107"/>
      <c r="I47" s="107"/>
      <c r="J47" s="107">
        <v>38981657334</v>
      </c>
    </row>
    <row r="48" spans="1:10" x14ac:dyDescent="0.2">
      <c r="A48" s="106" t="s">
        <v>204</v>
      </c>
      <c r="B48" s="107">
        <v>24618000</v>
      </c>
      <c r="C48" s="107"/>
      <c r="D48" s="107"/>
      <c r="E48" s="107"/>
      <c r="F48" s="107"/>
      <c r="G48" s="107"/>
      <c r="H48" s="107"/>
      <c r="I48" s="107"/>
      <c r="J48" s="107">
        <v>24618000</v>
      </c>
    </row>
    <row r="49" spans="1:10" x14ac:dyDescent="0.2">
      <c r="A49" s="106" t="s">
        <v>205</v>
      </c>
      <c r="B49" s="107"/>
      <c r="C49" s="107"/>
      <c r="D49" s="107"/>
      <c r="E49" s="107"/>
      <c r="F49" s="107"/>
      <c r="G49" s="107"/>
      <c r="H49" s="107"/>
      <c r="I49" s="107"/>
      <c r="J49" s="107"/>
    </row>
    <row r="50" spans="1:10" x14ac:dyDescent="0.2">
      <c r="A50" s="106" t="s">
        <v>206</v>
      </c>
      <c r="B50" s="107"/>
      <c r="C50" s="107"/>
      <c r="D50" s="107"/>
      <c r="E50" s="107"/>
      <c r="F50" s="107"/>
      <c r="G50" s="107"/>
      <c r="H50" s="107"/>
      <c r="I50" s="107"/>
      <c r="J50" s="107"/>
    </row>
    <row r="51" spans="1:10" x14ac:dyDescent="0.2">
      <c r="A51" s="106" t="s">
        <v>207</v>
      </c>
      <c r="B51" s="107"/>
      <c r="C51" s="107"/>
      <c r="D51" s="107"/>
      <c r="E51" s="107"/>
      <c r="F51" s="107"/>
      <c r="G51" s="107"/>
      <c r="H51" s="107"/>
      <c r="I51" s="107"/>
      <c r="J51" s="107"/>
    </row>
    <row r="52" spans="1:10" x14ac:dyDescent="0.2">
      <c r="A52" s="106" t="s">
        <v>208</v>
      </c>
      <c r="B52" s="107">
        <v>614196458</v>
      </c>
      <c r="C52" s="107">
        <v>192495920</v>
      </c>
      <c r="D52" s="107"/>
      <c r="E52" s="107"/>
      <c r="F52" s="107"/>
      <c r="G52" s="107">
        <v>23</v>
      </c>
      <c r="H52" s="107"/>
      <c r="I52" s="107"/>
      <c r="J52" s="107">
        <v>806692401</v>
      </c>
    </row>
    <row r="53" spans="1:10" x14ac:dyDescent="0.2">
      <c r="A53" s="106" t="s">
        <v>209</v>
      </c>
      <c r="B53" s="107"/>
      <c r="C53" s="107"/>
      <c r="D53" s="107"/>
      <c r="E53" s="107"/>
      <c r="F53" s="107"/>
      <c r="G53" s="107"/>
      <c r="H53" s="107"/>
      <c r="I53" s="107"/>
      <c r="J53" s="107"/>
    </row>
    <row r="54" spans="1:10" x14ac:dyDescent="0.2">
      <c r="A54" s="106" t="s">
        <v>210</v>
      </c>
      <c r="B54" s="107"/>
      <c r="C54" s="107"/>
      <c r="D54" s="107"/>
      <c r="E54" s="107"/>
      <c r="F54" s="107"/>
      <c r="G54" s="107">
        <v>883531478</v>
      </c>
      <c r="H54" s="107"/>
      <c r="I54" s="107"/>
      <c r="J54" s="107">
        <v>883531478</v>
      </c>
    </row>
    <row r="55" spans="1:10" x14ac:dyDescent="0.2">
      <c r="A55" s="106" t="s">
        <v>211</v>
      </c>
      <c r="B55" s="107"/>
      <c r="C55" s="107"/>
      <c r="D55" s="107"/>
      <c r="E55" s="107"/>
      <c r="F55" s="107"/>
      <c r="G55" s="107"/>
      <c r="H55" s="107"/>
      <c r="I55" s="107"/>
      <c r="J55" s="107"/>
    </row>
    <row r="56" spans="1:10" x14ac:dyDescent="0.2">
      <c r="A56" s="106" t="s">
        <v>212</v>
      </c>
      <c r="B56" s="107"/>
      <c r="C56" s="107"/>
      <c r="D56" s="107"/>
      <c r="E56" s="107"/>
      <c r="F56" s="107"/>
      <c r="G56" s="107"/>
      <c r="H56" s="107"/>
      <c r="I56" s="107"/>
      <c r="J56" s="107"/>
    </row>
    <row r="57" spans="1:10" x14ac:dyDescent="0.2">
      <c r="A57" s="106" t="s">
        <v>213</v>
      </c>
      <c r="B57" s="107">
        <v>543543</v>
      </c>
      <c r="C57" s="107"/>
      <c r="D57" s="107"/>
      <c r="E57" s="107"/>
      <c r="F57" s="107">
        <v>507537724</v>
      </c>
      <c r="G57" s="107"/>
      <c r="H57" s="107"/>
      <c r="I57" s="107"/>
      <c r="J57" s="107">
        <v>508081267</v>
      </c>
    </row>
    <row r="58" spans="1:10" x14ac:dyDescent="0.2">
      <c r="A58" s="106" t="s">
        <v>214</v>
      </c>
      <c r="B58" s="107">
        <v>41542968</v>
      </c>
      <c r="C58" s="107"/>
      <c r="D58" s="107"/>
      <c r="E58" s="107"/>
      <c r="F58" s="107">
        <v>10485720</v>
      </c>
      <c r="G58" s="107"/>
      <c r="H58" s="107"/>
      <c r="I58" s="107"/>
      <c r="J58" s="107">
        <v>52028688</v>
      </c>
    </row>
    <row r="59" spans="1:10" x14ac:dyDescent="0.2">
      <c r="A59" s="106" t="s">
        <v>215</v>
      </c>
      <c r="B59" s="107">
        <v>95755216</v>
      </c>
      <c r="C59" s="107">
        <v>756000</v>
      </c>
      <c r="D59" s="107"/>
      <c r="E59" s="107">
        <v>7175700</v>
      </c>
      <c r="F59" s="107">
        <v>64089686</v>
      </c>
      <c r="G59" s="107"/>
      <c r="H59" s="107">
        <v>10924200</v>
      </c>
      <c r="I59" s="107"/>
      <c r="J59" s="107">
        <v>178700802</v>
      </c>
    </row>
    <row r="60" spans="1:10" x14ac:dyDescent="0.2">
      <c r="A60" s="106" t="s">
        <v>216</v>
      </c>
      <c r="B60" s="107"/>
      <c r="C60" s="107"/>
      <c r="D60" s="107"/>
      <c r="E60" s="107"/>
      <c r="F60" s="107"/>
      <c r="G60" s="107"/>
      <c r="H60" s="107"/>
      <c r="I60" s="107"/>
      <c r="J60" s="107"/>
    </row>
    <row r="61" spans="1:10" x14ac:dyDescent="0.2">
      <c r="A61" s="106" t="s">
        <v>217</v>
      </c>
      <c r="B61" s="107">
        <v>380597800</v>
      </c>
      <c r="C61" s="107"/>
      <c r="D61" s="107"/>
      <c r="E61" s="107"/>
      <c r="F61" s="107">
        <v>12367000</v>
      </c>
      <c r="G61" s="107"/>
      <c r="H61" s="107"/>
      <c r="I61" s="107"/>
      <c r="J61" s="107">
        <v>392964800</v>
      </c>
    </row>
    <row r="62" spans="1:10" x14ac:dyDescent="0.2">
      <c r="A62" s="106" t="s">
        <v>218</v>
      </c>
      <c r="B62" s="107">
        <v>9081887</v>
      </c>
      <c r="C62" s="107">
        <v>829518070</v>
      </c>
      <c r="D62" s="107">
        <v>12630022</v>
      </c>
      <c r="E62" s="107">
        <v>3129021</v>
      </c>
      <c r="F62" s="107">
        <v>23230392</v>
      </c>
      <c r="G62" s="107">
        <v>427153976</v>
      </c>
      <c r="H62" s="107">
        <v>287934497</v>
      </c>
      <c r="I62" s="107"/>
      <c r="J62" s="107">
        <v>1592677865</v>
      </c>
    </row>
    <row r="63" spans="1:10" x14ac:dyDescent="0.2">
      <c r="A63" s="106" t="s">
        <v>219</v>
      </c>
      <c r="B63" s="107">
        <v>2189003</v>
      </c>
      <c r="C63" s="107">
        <v>528680790</v>
      </c>
      <c r="D63" s="107">
        <v>1954520</v>
      </c>
      <c r="E63" s="107">
        <v>3</v>
      </c>
      <c r="F63" s="107">
        <v>4325002</v>
      </c>
      <c r="G63" s="107">
        <v>77383888</v>
      </c>
      <c r="H63" s="107">
        <v>147405410</v>
      </c>
      <c r="I63" s="107"/>
      <c r="J63" s="107">
        <v>761938616</v>
      </c>
    </row>
    <row r="64" spans="1:10" x14ac:dyDescent="0.2">
      <c r="A64" s="106" t="s">
        <v>220</v>
      </c>
      <c r="B64" s="107">
        <v>2274374</v>
      </c>
      <c r="C64" s="107">
        <v>298804279</v>
      </c>
      <c r="D64" s="107">
        <v>10675502</v>
      </c>
      <c r="E64" s="107">
        <v>3129018</v>
      </c>
      <c r="F64" s="107">
        <v>17106109</v>
      </c>
      <c r="G64" s="107">
        <v>349770088</v>
      </c>
      <c r="H64" s="107">
        <v>139529085</v>
      </c>
      <c r="I64" s="107"/>
      <c r="J64" s="107">
        <v>821288455</v>
      </c>
    </row>
    <row r="65" spans="1:10" x14ac:dyDescent="0.2">
      <c r="A65" s="106" t="s">
        <v>221</v>
      </c>
      <c r="B65" s="107">
        <v>4618510</v>
      </c>
      <c r="C65" s="107">
        <v>2033001</v>
      </c>
      <c r="D65" s="107"/>
      <c r="E65" s="107"/>
      <c r="F65" s="107">
        <v>1799281</v>
      </c>
      <c r="G65" s="107"/>
      <c r="H65" s="107">
        <v>1000002</v>
      </c>
      <c r="I65" s="107"/>
      <c r="J65" s="107">
        <v>9450794</v>
      </c>
    </row>
    <row r="66" spans="1:10" x14ac:dyDescent="0.2">
      <c r="A66" s="106" t="s">
        <v>222</v>
      </c>
      <c r="B66" s="107"/>
      <c r="C66" s="107">
        <v>1</v>
      </c>
      <c r="D66" s="107"/>
      <c r="E66" s="107"/>
      <c r="F66" s="107">
        <v>250000</v>
      </c>
      <c r="G66" s="107"/>
      <c r="H66" s="107">
        <v>1097424</v>
      </c>
      <c r="I66" s="107"/>
      <c r="J66" s="107">
        <v>1347425</v>
      </c>
    </row>
    <row r="67" spans="1:10" x14ac:dyDescent="0.2">
      <c r="A67" s="106" t="s">
        <v>223</v>
      </c>
      <c r="B67" s="107"/>
      <c r="C67" s="107">
        <v>1</v>
      </c>
      <c r="D67" s="107"/>
      <c r="E67" s="107"/>
      <c r="F67" s="107"/>
      <c r="G67" s="107"/>
      <c r="H67" s="107">
        <v>1097424</v>
      </c>
      <c r="I67" s="107"/>
      <c r="J67" s="107">
        <v>1097425</v>
      </c>
    </row>
    <row r="68" spans="1:10" x14ac:dyDescent="0.2">
      <c r="A68" s="106" t="s">
        <v>224</v>
      </c>
      <c r="B68" s="107"/>
      <c r="C68" s="107"/>
      <c r="D68" s="107"/>
      <c r="E68" s="107"/>
      <c r="F68" s="107"/>
      <c r="G68" s="107"/>
      <c r="H68" s="107"/>
      <c r="I68" s="107"/>
      <c r="J68" s="107"/>
    </row>
    <row r="69" spans="1:10" x14ac:dyDescent="0.2">
      <c r="A69" s="106" t="s">
        <v>225</v>
      </c>
      <c r="B69" s="107"/>
      <c r="C69" s="107"/>
      <c r="D69" s="107"/>
      <c r="E69" s="107"/>
      <c r="F69" s="107"/>
      <c r="G69" s="107"/>
      <c r="H69" s="107"/>
      <c r="I69" s="107"/>
      <c r="J69" s="107"/>
    </row>
    <row r="70" spans="1:10" x14ac:dyDescent="0.2">
      <c r="A70" s="106" t="s">
        <v>226</v>
      </c>
      <c r="B70" s="107"/>
      <c r="C70" s="107"/>
      <c r="D70" s="107"/>
      <c r="E70" s="107"/>
      <c r="F70" s="107"/>
      <c r="G70" s="107"/>
      <c r="H70" s="107"/>
      <c r="I70" s="107"/>
      <c r="J70" s="107"/>
    </row>
    <row r="71" spans="1:10" x14ac:dyDescent="0.2">
      <c r="A71" s="106" t="s">
        <v>227</v>
      </c>
      <c r="B71" s="107"/>
      <c r="C71" s="107"/>
      <c r="D71" s="107"/>
      <c r="E71" s="107"/>
      <c r="F71" s="107">
        <v>250000</v>
      </c>
      <c r="G71" s="107"/>
      <c r="H71" s="107"/>
      <c r="I71" s="107"/>
      <c r="J71" s="107">
        <v>250000</v>
      </c>
    </row>
    <row r="72" spans="1:10" x14ac:dyDescent="0.2">
      <c r="A72" s="106" t="s">
        <v>9</v>
      </c>
      <c r="B72" s="107">
        <v>46514145138</v>
      </c>
      <c r="C72" s="107">
        <v>13910615683</v>
      </c>
      <c r="D72" s="107">
        <v>699574908</v>
      </c>
      <c r="E72" s="107">
        <v>3180545445</v>
      </c>
      <c r="F72" s="107">
        <v>6559229678</v>
      </c>
      <c r="G72" s="107">
        <v>2683430757</v>
      </c>
      <c r="H72" s="107">
        <v>5800863755</v>
      </c>
      <c r="I72" s="107"/>
      <c r="J72" s="107">
        <v>79348405364</v>
      </c>
    </row>
  </sheetData>
  <mergeCells count="1">
    <mergeCell ref="A1:J1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  <pageSetUpPr fitToPage="1"/>
  </sheetPr>
  <dimension ref="A1:V50"/>
  <sheetViews>
    <sheetView tabSelected="1" view="pageBreakPreview" zoomScale="115" zoomScaleNormal="100" zoomScaleSheetLayoutView="115" workbookViewId="0">
      <selection activeCell="C2" sqref="C2"/>
    </sheetView>
  </sheetViews>
  <sheetFormatPr defaultColWidth="9" defaultRowHeight="13" x14ac:dyDescent="0.2"/>
  <cols>
    <col min="1" max="1" width="0.90625" style="29" customWidth="1"/>
    <col min="2" max="2" width="3.7265625" style="29" customWidth="1"/>
    <col min="3" max="3" width="16.7265625" style="29" customWidth="1"/>
    <col min="4" max="17" width="8.453125" style="29" customWidth="1"/>
    <col min="18" max="18" width="16.26953125" style="29" customWidth="1"/>
    <col min="19" max="22" width="12.7265625" style="29" customWidth="1"/>
    <col min="23" max="16384" width="9" style="29"/>
  </cols>
  <sheetData>
    <row r="1" spans="1:22" ht="14" x14ac:dyDescent="0.2">
      <c r="A1" s="120" t="s">
        <v>95</v>
      </c>
      <c r="B1" s="121"/>
      <c r="C1" s="121"/>
      <c r="D1" s="121"/>
      <c r="E1" s="121"/>
    </row>
    <row r="2" spans="1:22" ht="21" x14ac:dyDescent="0.2">
      <c r="A2" s="49" t="s">
        <v>96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51"/>
      <c r="P2" s="50"/>
      <c r="Q2" s="50"/>
      <c r="R2" s="55" t="str">
        <f>"自治体名："&amp;基礎情報!C2</f>
        <v>自治体名：笠間市　一般会計等</v>
      </c>
    </row>
    <row r="3" spans="1:22" ht="21" x14ac:dyDescent="0.2">
      <c r="A3" s="120" t="s">
        <v>97</v>
      </c>
      <c r="B3" s="121"/>
      <c r="C3" s="121"/>
      <c r="D3" s="121"/>
      <c r="E3" s="121"/>
      <c r="F3" s="121"/>
      <c r="G3" s="121"/>
      <c r="H3" s="30"/>
      <c r="I3" s="30"/>
      <c r="J3" s="30"/>
      <c r="K3" s="30"/>
      <c r="L3" s="30"/>
      <c r="M3" s="30"/>
      <c r="N3" s="30"/>
      <c r="O3" s="30"/>
      <c r="P3" s="52"/>
      <c r="Q3" s="52"/>
      <c r="R3" s="54" t="str">
        <f>"年度：令和"&amp;基礎情報!C3&amp;"年度"</f>
        <v>年度：令和2年度</v>
      </c>
    </row>
    <row r="4" spans="1:22" ht="14" x14ac:dyDescent="0.2">
      <c r="A4" s="120" t="s">
        <v>98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</row>
    <row r="5" spans="1:22" x14ac:dyDescent="0.2"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</row>
    <row r="6" spans="1:22" ht="16.5" x14ac:dyDescent="0.2">
      <c r="A6" s="31"/>
      <c r="B6" s="32" t="s">
        <v>99</v>
      </c>
      <c r="C6" s="33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9" t="s">
        <v>94</v>
      </c>
      <c r="R6" s="34"/>
    </row>
    <row r="7" spans="1:22" ht="45" customHeight="1" x14ac:dyDescent="0.2">
      <c r="A7" s="31"/>
      <c r="B7" s="124" t="s">
        <v>100</v>
      </c>
      <c r="C7" s="124"/>
      <c r="D7" s="130" t="s">
        <v>101</v>
      </c>
      <c r="E7" s="123"/>
      <c r="F7" s="130" t="s">
        <v>250</v>
      </c>
      <c r="G7" s="123"/>
      <c r="H7" s="130" t="s">
        <v>102</v>
      </c>
      <c r="I7" s="123"/>
      <c r="J7" s="130" t="s">
        <v>251</v>
      </c>
      <c r="K7" s="123"/>
      <c r="L7" s="130" t="s">
        <v>103</v>
      </c>
      <c r="M7" s="123"/>
      <c r="N7" s="123" t="s">
        <v>104</v>
      </c>
      <c r="O7" s="124"/>
      <c r="P7" s="125" t="s">
        <v>105</v>
      </c>
      <c r="Q7" s="126"/>
      <c r="R7" s="35"/>
      <c r="S7" s="99" t="s">
        <v>491</v>
      </c>
      <c r="T7" s="99" t="s">
        <v>492</v>
      </c>
      <c r="U7" s="99" t="s">
        <v>493</v>
      </c>
      <c r="V7" s="99" t="s">
        <v>494</v>
      </c>
    </row>
    <row r="8" spans="1:22" x14ac:dyDescent="0.2">
      <c r="A8" s="31"/>
      <c r="B8" s="127" t="s">
        <v>106</v>
      </c>
      <c r="C8" s="127"/>
      <c r="D8" s="128">
        <f>+有形固定資産の明細貼付!B6</f>
        <v>58856196302</v>
      </c>
      <c r="E8" s="129"/>
      <c r="F8" s="128">
        <f>+有形固定資産の明細貼付!C6</f>
        <v>14190968328</v>
      </c>
      <c r="G8" s="129"/>
      <c r="H8" s="128">
        <f>+有形固定資産の明細貼付!D6</f>
        <v>1870112219</v>
      </c>
      <c r="I8" s="129"/>
      <c r="J8" s="128">
        <f>+有形固定資産の明細貼付!E6</f>
        <v>71177052411</v>
      </c>
      <c r="K8" s="129"/>
      <c r="L8" s="128">
        <f>+有形固定資産の明細貼付!F6</f>
        <v>41367877420</v>
      </c>
      <c r="M8" s="129"/>
      <c r="N8" s="128">
        <f>+有形固定資産の明細貼付!G6</f>
        <v>1276743971</v>
      </c>
      <c r="O8" s="129"/>
      <c r="P8" s="128">
        <f>+有形固定資産の明細貼付!H6</f>
        <v>29809174991</v>
      </c>
      <c r="Q8" s="129"/>
      <c r="R8" s="35"/>
      <c r="U8" s="84"/>
    </row>
    <row r="9" spans="1:22" x14ac:dyDescent="0.2">
      <c r="A9" s="31"/>
      <c r="B9" s="127" t="s">
        <v>107</v>
      </c>
      <c r="C9" s="127"/>
      <c r="D9" s="128">
        <f>+有形固定資産の明細貼付!B7</f>
        <v>4706773723</v>
      </c>
      <c r="E9" s="129"/>
      <c r="F9" s="128">
        <f>+有形固定資産の明細貼付!C7</f>
        <v>613745597</v>
      </c>
      <c r="G9" s="129"/>
      <c r="H9" s="128">
        <f>+有形固定資産の明細貼付!D7</f>
        <v>9258119</v>
      </c>
      <c r="I9" s="129"/>
      <c r="J9" s="128">
        <f>+有形固定資産の明細貼付!E7</f>
        <v>5311261201</v>
      </c>
      <c r="K9" s="129"/>
      <c r="L9" s="128">
        <f>+有形固定資産の明細貼付!F7</f>
        <v>0</v>
      </c>
      <c r="M9" s="129"/>
      <c r="N9" s="128">
        <f>+有形固定資産の明細貼付!G7</f>
        <v>0</v>
      </c>
      <c r="O9" s="129"/>
      <c r="P9" s="128">
        <f>+有形固定資産の明細貼付!H7</f>
        <v>5311261201</v>
      </c>
      <c r="Q9" s="129"/>
      <c r="R9" s="35"/>
      <c r="S9" s="84">
        <f>+J9-四表!B11</f>
        <v>0</v>
      </c>
      <c r="T9" s="84"/>
      <c r="U9" s="84"/>
    </row>
    <row r="10" spans="1:22" ht="13.5" customHeight="1" x14ac:dyDescent="0.2">
      <c r="A10" s="31"/>
      <c r="B10" s="131" t="s">
        <v>108</v>
      </c>
      <c r="C10" s="131"/>
      <c r="D10" s="128">
        <f>+有形固定資産の明細貼付!B8</f>
        <v>0</v>
      </c>
      <c r="E10" s="129"/>
      <c r="F10" s="128">
        <f>+有形固定資産の明細貼付!C8</f>
        <v>0</v>
      </c>
      <c r="G10" s="129"/>
      <c r="H10" s="128">
        <f>+有形固定資産の明細貼付!D8</f>
        <v>0</v>
      </c>
      <c r="I10" s="129"/>
      <c r="J10" s="128">
        <f>+有形固定資産の明細貼付!E8</f>
        <v>0</v>
      </c>
      <c r="K10" s="129"/>
      <c r="L10" s="128">
        <f>+有形固定資産の明細貼付!F8</f>
        <v>0</v>
      </c>
      <c r="M10" s="129"/>
      <c r="N10" s="128">
        <f>+有形固定資産の明細貼付!G8</f>
        <v>0</v>
      </c>
      <c r="O10" s="129"/>
      <c r="P10" s="128">
        <f>+有形固定資産の明細貼付!H8</f>
        <v>0</v>
      </c>
      <c r="Q10" s="129"/>
      <c r="R10" s="35"/>
      <c r="S10" s="96" t="e">
        <f>+J10-四表!B12</f>
        <v>#VALUE!</v>
      </c>
    </row>
    <row r="11" spans="1:22" ht="13.5" customHeight="1" x14ac:dyDescent="0.2">
      <c r="A11" s="31"/>
      <c r="B11" s="131" t="s">
        <v>109</v>
      </c>
      <c r="C11" s="131"/>
      <c r="D11" s="128">
        <f>+有形固定資産の明細貼付!B9+有形固定資産の明細貼付!B10</f>
        <v>50181261663</v>
      </c>
      <c r="E11" s="129"/>
      <c r="F11" s="128">
        <f>+有形固定資産の明細貼付!C9+有形固定資産の明細貼付!C10</f>
        <v>4712264960</v>
      </c>
      <c r="G11" s="129"/>
      <c r="H11" s="128">
        <f>+有形固定資産の明細貼付!D9+有形固定資産の明細貼付!D10</f>
        <v>71160000</v>
      </c>
      <c r="I11" s="129"/>
      <c r="J11" s="128">
        <f>+有形固定資産の明細貼付!E9+有形固定資産の明細貼付!E10</f>
        <v>54822366623</v>
      </c>
      <c r="K11" s="129"/>
      <c r="L11" s="128">
        <f>+有形固定資産の明細貼付!F9+有形固定資産の明細貼付!F10</f>
        <v>33572943413</v>
      </c>
      <c r="M11" s="129"/>
      <c r="N11" s="128">
        <f>+有形固定資産の明細貼付!G9+有形固定資産の明細貼付!G10</f>
        <v>1098805480</v>
      </c>
      <c r="O11" s="129"/>
      <c r="P11" s="128">
        <f>+有形固定資産の明細貼付!H9+有形固定資産の明細貼付!H10</f>
        <v>21249423210</v>
      </c>
      <c r="Q11" s="129"/>
      <c r="R11" s="35"/>
      <c r="S11" s="84">
        <f>+J11-四表!B13</f>
        <v>0</v>
      </c>
      <c r="T11" s="84">
        <f>+L11+四表!B14</f>
        <v>0</v>
      </c>
    </row>
    <row r="12" spans="1:22" ht="13.5" customHeight="1" x14ac:dyDescent="0.2">
      <c r="A12" s="31"/>
      <c r="B12" s="127" t="s">
        <v>110</v>
      </c>
      <c r="C12" s="127"/>
      <c r="D12" s="128">
        <f>+有形固定資産の明細貼付!B11</f>
        <v>2952065356</v>
      </c>
      <c r="E12" s="129"/>
      <c r="F12" s="128">
        <f>+有形固定資産の明細貼付!C11</f>
        <v>6572804750</v>
      </c>
      <c r="G12" s="129"/>
      <c r="H12" s="128">
        <f>+有形固定資産の明細貼付!D11</f>
        <v>0</v>
      </c>
      <c r="I12" s="129"/>
      <c r="J12" s="128">
        <f>+有形固定資産の明細貼付!E11</f>
        <v>9524870106</v>
      </c>
      <c r="K12" s="129"/>
      <c r="L12" s="128">
        <f>+有形固定資産の明細貼付!F11</f>
        <v>7750010616</v>
      </c>
      <c r="M12" s="129"/>
      <c r="N12" s="128">
        <f>+有形固定資産の明細貼付!G11</f>
        <v>177748195</v>
      </c>
      <c r="O12" s="129"/>
      <c r="P12" s="128">
        <f>+有形固定資産の明細貼付!H11</f>
        <v>1774859490</v>
      </c>
      <c r="Q12" s="129"/>
      <c r="R12" s="35"/>
      <c r="S12" s="84">
        <f>+J12-四表!B15</f>
        <v>0</v>
      </c>
      <c r="T12" s="84">
        <f>+L12+四表!B16</f>
        <v>0</v>
      </c>
    </row>
    <row r="13" spans="1:22" ht="13.5" customHeight="1" x14ac:dyDescent="0.2">
      <c r="A13" s="31"/>
      <c r="B13" s="133" t="s">
        <v>111</v>
      </c>
      <c r="C13" s="133"/>
      <c r="D13" s="128">
        <f>+有形固定資産の明細貼付!B12</f>
        <v>0</v>
      </c>
      <c r="E13" s="129"/>
      <c r="F13" s="128">
        <f>+有形固定資産の明細貼付!C12</f>
        <v>0</v>
      </c>
      <c r="G13" s="129"/>
      <c r="H13" s="128">
        <f>+有形固定資産の明細貼付!D12</f>
        <v>0</v>
      </c>
      <c r="I13" s="129"/>
      <c r="J13" s="128">
        <f>+有形固定資産の明細貼付!E12</f>
        <v>0</v>
      </c>
      <c r="K13" s="129"/>
      <c r="L13" s="128">
        <f>+有形固定資産の明細貼付!F12</f>
        <v>0</v>
      </c>
      <c r="M13" s="129"/>
      <c r="N13" s="128">
        <f>+有形固定資産の明細貼付!G12</f>
        <v>0</v>
      </c>
      <c r="O13" s="129"/>
      <c r="P13" s="128">
        <f>+有形固定資産の明細貼付!H12</f>
        <v>0</v>
      </c>
      <c r="Q13" s="129"/>
      <c r="R13" s="35"/>
      <c r="S13" s="96" t="e">
        <f>+J13-四表!B17</f>
        <v>#VALUE!</v>
      </c>
      <c r="T13" s="96" t="e">
        <f>+L13+四表!B18</f>
        <v>#VALUE!</v>
      </c>
    </row>
    <row r="14" spans="1:22" ht="13.5" customHeight="1" x14ac:dyDescent="0.2">
      <c r="A14" s="31"/>
      <c r="B14" s="132" t="s">
        <v>112</v>
      </c>
      <c r="C14" s="132"/>
      <c r="D14" s="128">
        <f>+有形固定資産の明細貼付!B13</f>
        <v>0</v>
      </c>
      <c r="E14" s="129"/>
      <c r="F14" s="128">
        <f>+有形固定資産の明細貼付!C13</f>
        <v>0</v>
      </c>
      <c r="G14" s="129"/>
      <c r="H14" s="128">
        <f>+有形固定資産の明細貼付!D13</f>
        <v>0</v>
      </c>
      <c r="I14" s="129"/>
      <c r="J14" s="128">
        <f>+有形固定資産の明細貼付!E13</f>
        <v>0</v>
      </c>
      <c r="K14" s="129"/>
      <c r="L14" s="128">
        <f>+有形固定資産の明細貼付!F13</f>
        <v>0</v>
      </c>
      <c r="M14" s="129"/>
      <c r="N14" s="128">
        <f>+有形固定資産の明細貼付!G13</f>
        <v>0</v>
      </c>
      <c r="O14" s="129"/>
      <c r="P14" s="128">
        <f>+有形固定資産の明細貼付!H13</f>
        <v>0</v>
      </c>
      <c r="Q14" s="129"/>
      <c r="R14" s="35"/>
      <c r="S14" s="96" t="e">
        <f>+J14-四表!B19</f>
        <v>#VALUE!</v>
      </c>
      <c r="T14" s="96" t="e">
        <f>+L14+四表!B20</f>
        <v>#VALUE!</v>
      </c>
    </row>
    <row r="15" spans="1:22" ht="13.5" customHeight="1" x14ac:dyDescent="0.2">
      <c r="A15" s="31"/>
      <c r="B15" s="133" t="s">
        <v>113</v>
      </c>
      <c r="C15" s="133"/>
      <c r="D15" s="128">
        <f>+有形固定資産の明細貼付!B14</f>
        <v>0</v>
      </c>
      <c r="E15" s="129"/>
      <c r="F15" s="128">
        <f>+有形固定資産の明細貼付!C14</f>
        <v>0</v>
      </c>
      <c r="G15" s="129"/>
      <c r="H15" s="128">
        <f>+有形固定資産の明細貼付!D14</f>
        <v>0</v>
      </c>
      <c r="I15" s="129"/>
      <c r="J15" s="128">
        <f>+有形固定資産の明細貼付!E14</f>
        <v>0</v>
      </c>
      <c r="K15" s="129"/>
      <c r="L15" s="128">
        <f>+有形固定資産の明細貼付!F14</f>
        <v>0</v>
      </c>
      <c r="M15" s="129"/>
      <c r="N15" s="128">
        <f>+有形固定資産の明細貼付!G14</f>
        <v>0</v>
      </c>
      <c r="O15" s="129"/>
      <c r="P15" s="128">
        <f>+有形固定資産の明細貼付!H14</f>
        <v>0</v>
      </c>
      <c r="Q15" s="129"/>
      <c r="R15" s="35"/>
      <c r="S15" s="96" t="e">
        <f>+J15-四表!B21</f>
        <v>#VALUE!</v>
      </c>
      <c r="T15" s="96" t="e">
        <f>+L15+四表!B22</f>
        <v>#VALUE!</v>
      </c>
    </row>
    <row r="16" spans="1:22" ht="13.5" customHeight="1" x14ac:dyDescent="0.2">
      <c r="A16" s="31"/>
      <c r="B16" s="131" t="s">
        <v>114</v>
      </c>
      <c r="C16" s="131"/>
      <c r="D16" s="128">
        <f>+有形固定資産の明細貼付!B15</f>
        <v>46002960</v>
      </c>
      <c r="E16" s="129"/>
      <c r="F16" s="128">
        <f>+有形固定資産の明細貼付!C15</f>
        <v>0</v>
      </c>
      <c r="G16" s="129"/>
      <c r="H16" s="128">
        <f>+有形固定資産の明細貼付!D15</f>
        <v>0</v>
      </c>
      <c r="I16" s="129"/>
      <c r="J16" s="128">
        <f>+有形固定資産の明細貼付!E15</f>
        <v>46002960</v>
      </c>
      <c r="K16" s="129"/>
      <c r="L16" s="128">
        <f>+有形固定資産の明細貼付!F15</f>
        <v>44923391</v>
      </c>
      <c r="M16" s="129"/>
      <c r="N16" s="128">
        <f>+有形固定資産の明細貼付!G15</f>
        <v>190296</v>
      </c>
      <c r="O16" s="129"/>
      <c r="P16" s="128">
        <f>+有形固定資産の明細貼付!H15</f>
        <v>1079569</v>
      </c>
      <c r="Q16" s="129"/>
      <c r="R16" s="35"/>
      <c r="S16" s="96">
        <f>+J16-四表!B23</f>
        <v>0</v>
      </c>
      <c r="T16" s="96">
        <f>+L16+四表!B24</f>
        <v>0</v>
      </c>
    </row>
    <row r="17" spans="1:22" ht="13.5" customHeight="1" x14ac:dyDescent="0.2">
      <c r="A17" s="31"/>
      <c r="B17" s="131" t="s">
        <v>115</v>
      </c>
      <c r="C17" s="131"/>
      <c r="D17" s="128">
        <f>+有形固定資産の明細貼付!B16</f>
        <v>970092600</v>
      </c>
      <c r="E17" s="129"/>
      <c r="F17" s="128">
        <f>+有形固定資産の明細貼付!C16</f>
        <v>2292153021</v>
      </c>
      <c r="G17" s="129"/>
      <c r="H17" s="128">
        <f>+有形固定資産の明細貼付!D16</f>
        <v>1789694100</v>
      </c>
      <c r="I17" s="129"/>
      <c r="J17" s="128">
        <f>+有形固定資産の明細貼付!E16</f>
        <v>1472551521</v>
      </c>
      <c r="K17" s="129"/>
      <c r="L17" s="128">
        <f>+有形固定資産の明細貼付!F16</f>
        <v>0</v>
      </c>
      <c r="M17" s="129"/>
      <c r="N17" s="128">
        <f>+有形固定資産の明細貼付!G16</f>
        <v>0</v>
      </c>
      <c r="O17" s="129"/>
      <c r="P17" s="128">
        <f>+有形固定資産の明細貼付!H16</f>
        <v>1472551521</v>
      </c>
      <c r="Q17" s="129"/>
      <c r="R17" s="35"/>
      <c r="S17" s="84">
        <f>+J17-四表!B25</f>
        <v>0</v>
      </c>
    </row>
    <row r="18" spans="1:22" x14ac:dyDescent="0.2">
      <c r="A18" s="31"/>
      <c r="B18" s="134" t="s">
        <v>116</v>
      </c>
      <c r="C18" s="134"/>
      <c r="D18" s="128">
        <f>+有形固定資産の明細貼付!B17</f>
        <v>98991581190</v>
      </c>
      <c r="E18" s="129"/>
      <c r="F18" s="128">
        <f>+有形固定資産の明細貼付!C17</f>
        <v>1501580001</v>
      </c>
      <c r="G18" s="129"/>
      <c r="H18" s="128">
        <f>+有形固定資産の明細貼付!D17</f>
        <v>67584133</v>
      </c>
      <c r="I18" s="129"/>
      <c r="J18" s="128">
        <f>+有形固定資産の明細貼付!E17</f>
        <v>100425577058</v>
      </c>
      <c r="K18" s="129"/>
      <c r="L18" s="128">
        <f>+有形固定資産の明細貼付!F17</f>
        <v>52480371975</v>
      </c>
      <c r="M18" s="129"/>
      <c r="N18" s="128">
        <f>+有形固定資産の明細貼付!G17</f>
        <v>2116864526</v>
      </c>
      <c r="O18" s="129"/>
      <c r="P18" s="128">
        <f>+有形固定資産の明細貼付!H17</f>
        <v>47945205083</v>
      </c>
      <c r="Q18" s="129"/>
      <c r="R18" s="35"/>
    </row>
    <row r="19" spans="1:22" ht="13.5" customHeight="1" x14ac:dyDescent="0.2">
      <c r="A19" s="31"/>
      <c r="B19" s="127" t="s">
        <v>117</v>
      </c>
      <c r="C19" s="127"/>
      <c r="D19" s="128">
        <f>SUM(有形固定資産の明細貼付!B18:B31)</f>
        <v>3882165414</v>
      </c>
      <c r="E19" s="129"/>
      <c r="F19" s="128">
        <f>SUM(有形固定資産の明細貼付!C18:C31)</f>
        <v>35529118</v>
      </c>
      <c r="G19" s="129"/>
      <c r="H19" s="128">
        <f>SUM(有形固定資産の明細貼付!D18:D31)</f>
        <v>0</v>
      </c>
      <c r="I19" s="129"/>
      <c r="J19" s="128">
        <f>SUM(有形固定資産の明細貼付!E18:E31)</f>
        <v>3917694532</v>
      </c>
      <c r="K19" s="129"/>
      <c r="L19" s="128">
        <f>SUM(有形固定資産の明細貼付!F18:F31)</f>
        <v>0</v>
      </c>
      <c r="M19" s="129"/>
      <c r="N19" s="128">
        <f>SUM(有形固定資産の明細貼付!G18:G31)</f>
        <v>0</v>
      </c>
      <c r="O19" s="129"/>
      <c r="P19" s="128">
        <f>SUM(有形固定資産の明細貼付!H18:H31)</f>
        <v>3917694532</v>
      </c>
      <c r="Q19" s="129"/>
      <c r="R19" s="35"/>
      <c r="S19" s="84">
        <f>+J19-四表!B27</f>
        <v>0</v>
      </c>
    </row>
    <row r="20" spans="1:22" ht="13.5" customHeight="1" x14ac:dyDescent="0.2">
      <c r="A20" s="31"/>
      <c r="B20" s="135" t="s">
        <v>118</v>
      </c>
      <c r="C20" s="135"/>
      <c r="D20" s="128">
        <f>SUM(有形固定資産の明細貼付!B32:B45)</f>
        <v>4574497591</v>
      </c>
      <c r="E20" s="129"/>
      <c r="F20" s="128">
        <f>SUM(有形固定資産の明細貼付!C32:C45)</f>
        <v>110506000</v>
      </c>
      <c r="G20" s="129"/>
      <c r="H20" s="128">
        <f>SUM(有形固定資産の明細貼付!D32:D45)</f>
        <v>0</v>
      </c>
      <c r="I20" s="129"/>
      <c r="J20" s="128">
        <f>SUM(有形固定資産の明細貼付!E32:E45)</f>
        <v>4685003591</v>
      </c>
      <c r="K20" s="129"/>
      <c r="L20" s="128">
        <f>SUM(有形固定資産の明細貼付!F32:F45)</f>
        <v>2877671001</v>
      </c>
      <c r="M20" s="129"/>
      <c r="N20" s="128">
        <f>SUM(有形固定資産の明細貼付!G32:G45)</f>
        <v>110771973</v>
      </c>
      <c r="O20" s="129"/>
      <c r="P20" s="128">
        <f>SUM(有形固定資産の明細貼付!H32:H45)</f>
        <v>1807332590</v>
      </c>
      <c r="Q20" s="129"/>
      <c r="R20" s="35"/>
      <c r="S20" s="84">
        <f>+J20-四表!B28</f>
        <v>0</v>
      </c>
      <c r="T20" s="84">
        <f>+L20+四表!B29</f>
        <v>0</v>
      </c>
    </row>
    <row r="21" spans="1:22" ht="13.5" customHeight="1" x14ac:dyDescent="0.2">
      <c r="A21" s="31"/>
      <c r="B21" s="136" t="s">
        <v>110</v>
      </c>
      <c r="C21" s="136"/>
      <c r="D21" s="128">
        <f>SUM(有形固定資産の明細貼付!B46:B59)</f>
        <v>90406755002</v>
      </c>
      <c r="E21" s="129"/>
      <c r="F21" s="128">
        <f>SUM(有形固定資産の明細貼付!C46:C59)</f>
        <v>1048277883</v>
      </c>
      <c r="G21" s="129"/>
      <c r="H21" s="128">
        <f>SUM(有形固定資産の明細貼付!D46:D59)</f>
        <v>25118750</v>
      </c>
      <c r="I21" s="129"/>
      <c r="J21" s="128">
        <f>SUM(有形固定資産の明細貼付!E46:E59)</f>
        <v>91429914135</v>
      </c>
      <c r="K21" s="129"/>
      <c r="L21" s="128">
        <f>SUM(有形固定資産の明細貼付!F46:F59)</f>
        <v>49602700974</v>
      </c>
      <c r="M21" s="129"/>
      <c r="N21" s="128">
        <f>SUM(有形固定資産の明細貼付!G46:G59)</f>
        <v>2006092553</v>
      </c>
      <c r="O21" s="129"/>
      <c r="P21" s="128">
        <f>SUM(有形固定資産の明細貼付!H46:H59)</f>
        <v>41827213161</v>
      </c>
      <c r="Q21" s="129"/>
      <c r="R21" s="35"/>
      <c r="S21" s="84">
        <f>+J21-四表!B30</f>
        <v>0</v>
      </c>
      <c r="T21" s="84">
        <f>+L21+四表!B31</f>
        <v>0</v>
      </c>
    </row>
    <row r="22" spans="1:22" ht="13.5" customHeight="1" x14ac:dyDescent="0.2">
      <c r="A22" s="31"/>
      <c r="B22" s="136" t="s">
        <v>114</v>
      </c>
      <c r="C22" s="136"/>
      <c r="D22" s="128">
        <f>+有形固定資産の明細貼付!B60</f>
        <v>0</v>
      </c>
      <c r="E22" s="129"/>
      <c r="F22" s="128">
        <f>+有形固定資産の明細貼付!C60</f>
        <v>0</v>
      </c>
      <c r="G22" s="129"/>
      <c r="H22" s="128">
        <f>+有形固定資産の明細貼付!D60</f>
        <v>0</v>
      </c>
      <c r="I22" s="129"/>
      <c r="J22" s="128">
        <f>+有形固定資産の明細貼付!E60</f>
        <v>0</v>
      </c>
      <c r="K22" s="129"/>
      <c r="L22" s="128">
        <f>+有形固定資産の明細貼付!F60</f>
        <v>0</v>
      </c>
      <c r="M22" s="129"/>
      <c r="N22" s="128">
        <f>+有形固定資産の明細貼付!G60</f>
        <v>0</v>
      </c>
      <c r="O22" s="129"/>
      <c r="P22" s="128">
        <f>+有形固定資産の明細貼付!H60</f>
        <v>0</v>
      </c>
      <c r="Q22" s="129"/>
      <c r="R22" s="35"/>
      <c r="S22" s="96" t="e">
        <f>+J22-四表!B32</f>
        <v>#VALUE!</v>
      </c>
      <c r="T22" s="96" t="e">
        <f>+L22+四表!B33</f>
        <v>#VALUE!</v>
      </c>
    </row>
    <row r="23" spans="1:22" ht="13.5" customHeight="1" x14ac:dyDescent="0.2">
      <c r="A23" s="31"/>
      <c r="B23" s="135" t="s">
        <v>115</v>
      </c>
      <c r="C23" s="135"/>
      <c r="D23" s="128">
        <f>+有形固定資産の明細貼付!B61</f>
        <v>128163183</v>
      </c>
      <c r="E23" s="129"/>
      <c r="F23" s="128">
        <f>+有形固定資産の明細貼付!C61</f>
        <v>307267000</v>
      </c>
      <c r="G23" s="129"/>
      <c r="H23" s="128">
        <f>+有形固定資産の明細貼付!D61</f>
        <v>42465383</v>
      </c>
      <c r="I23" s="129"/>
      <c r="J23" s="128">
        <f>+有形固定資産の明細貼付!E61</f>
        <v>392964800</v>
      </c>
      <c r="K23" s="129"/>
      <c r="L23" s="128">
        <f>+有形固定資産の明細貼付!F61</f>
        <v>0</v>
      </c>
      <c r="M23" s="129"/>
      <c r="N23" s="128">
        <f>+有形固定資産の明細貼付!G61</f>
        <v>0</v>
      </c>
      <c r="O23" s="129"/>
      <c r="P23" s="128">
        <f>+有形固定資産の明細貼付!H61</f>
        <v>392964800</v>
      </c>
      <c r="Q23" s="129"/>
      <c r="R23" s="35"/>
      <c r="S23" s="84">
        <f>+J23-四表!B34</f>
        <v>0</v>
      </c>
    </row>
    <row r="24" spans="1:22" x14ac:dyDescent="0.2">
      <c r="A24" s="31"/>
      <c r="B24" s="136" t="s">
        <v>119</v>
      </c>
      <c r="C24" s="136"/>
      <c r="D24" s="128">
        <f>+有形固定資産の明細貼付!B62</f>
        <v>3394499501</v>
      </c>
      <c r="E24" s="129"/>
      <c r="F24" s="128">
        <f>+有形固定資産の明細貼付!C62</f>
        <v>448258934</v>
      </c>
      <c r="G24" s="129"/>
      <c r="H24" s="128">
        <f>+有形固定資産の明細貼付!D62</f>
        <v>28239419</v>
      </c>
      <c r="I24" s="129"/>
      <c r="J24" s="128">
        <f>+有形固定資産の明細貼付!E62</f>
        <v>3814519016</v>
      </c>
      <c r="K24" s="129"/>
      <c r="L24" s="128">
        <f>+有形固定資産の明細貼付!F62</f>
        <v>2221841151</v>
      </c>
      <c r="M24" s="129"/>
      <c r="N24" s="128">
        <f>+有形固定資産の明細貼付!G62</f>
        <v>300477987</v>
      </c>
      <c r="O24" s="129"/>
      <c r="P24" s="128">
        <f>+有形固定資産の明細貼付!H62</f>
        <v>1592677865</v>
      </c>
      <c r="Q24" s="129"/>
      <c r="R24" s="35"/>
      <c r="S24" s="84">
        <f>+J24-四表!B35</f>
        <v>0</v>
      </c>
      <c r="T24" s="84">
        <f>+L24+四表!B36</f>
        <v>0</v>
      </c>
    </row>
    <row r="25" spans="1:22" x14ac:dyDescent="0.2">
      <c r="A25" s="31"/>
      <c r="B25" s="137" t="s">
        <v>120</v>
      </c>
      <c r="C25" s="138"/>
      <c r="D25" s="128">
        <f>+D8+D18+D24</f>
        <v>161242276993</v>
      </c>
      <c r="E25" s="129"/>
      <c r="F25" s="128">
        <f>+F8+F18+F24</f>
        <v>16140807263</v>
      </c>
      <c r="G25" s="129"/>
      <c r="H25" s="128">
        <f>+H8+H18+H24</f>
        <v>1965935771</v>
      </c>
      <c r="I25" s="129"/>
      <c r="J25" s="128">
        <f t="shared" ref="J25" si="0">+D25+F25-H25</f>
        <v>175417148485</v>
      </c>
      <c r="K25" s="129"/>
      <c r="L25" s="128">
        <f>+L8+L18+L24</f>
        <v>96070090546</v>
      </c>
      <c r="M25" s="129"/>
      <c r="N25" s="128">
        <f>+N8+N18+N24</f>
        <v>3694086484</v>
      </c>
      <c r="O25" s="129"/>
      <c r="P25" s="128">
        <f>+J25-L25</f>
        <v>79347057939</v>
      </c>
      <c r="Q25" s="129"/>
      <c r="R25" s="35"/>
      <c r="U25" s="84">
        <f>+P25-四表!B9</f>
        <v>0</v>
      </c>
      <c r="V25" s="84">
        <f>+N25+V26-V27</f>
        <v>0</v>
      </c>
    </row>
    <row r="26" spans="1:22" x14ac:dyDescent="0.2">
      <c r="A26" s="31"/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8"/>
      <c r="M26" s="38"/>
      <c r="N26" s="38"/>
      <c r="O26" s="38"/>
      <c r="P26" s="39"/>
      <c r="Q26" s="39"/>
      <c r="R26" s="39"/>
      <c r="U26" s="99" t="s">
        <v>495</v>
      </c>
      <c r="V26" s="98">
        <v>4987111</v>
      </c>
    </row>
    <row r="27" spans="1:22" x14ac:dyDescent="0.2">
      <c r="A27" s="31"/>
      <c r="B27" s="31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31"/>
      <c r="P27" s="31"/>
      <c r="Q27" s="31"/>
      <c r="R27" s="31"/>
      <c r="U27" s="99" t="s">
        <v>496</v>
      </c>
      <c r="V27" s="84">
        <f>+四表!J18</f>
        <v>3699073595</v>
      </c>
    </row>
    <row r="28" spans="1:22" ht="16.5" x14ac:dyDescent="0.2">
      <c r="A28" s="31"/>
      <c r="B28" s="42" t="s">
        <v>121</v>
      </c>
      <c r="C28" s="43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31"/>
      <c r="P28" s="31"/>
      <c r="Q28" s="31"/>
      <c r="R28" s="9" t="s">
        <v>94</v>
      </c>
    </row>
    <row r="29" spans="1:22" x14ac:dyDescent="0.2">
      <c r="A29" s="31"/>
      <c r="B29" s="124" t="s">
        <v>100</v>
      </c>
      <c r="C29" s="124"/>
      <c r="D29" s="124" t="s">
        <v>122</v>
      </c>
      <c r="E29" s="124"/>
      <c r="F29" s="124" t="s">
        <v>123</v>
      </c>
      <c r="G29" s="124"/>
      <c r="H29" s="124" t="s">
        <v>124</v>
      </c>
      <c r="I29" s="124"/>
      <c r="J29" s="124" t="s">
        <v>125</v>
      </c>
      <c r="K29" s="124"/>
      <c r="L29" s="124" t="s">
        <v>126</v>
      </c>
      <c r="M29" s="124"/>
      <c r="N29" s="124" t="s">
        <v>127</v>
      </c>
      <c r="O29" s="124"/>
      <c r="P29" s="124" t="s">
        <v>128</v>
      </c>
      <c r="Q29" s="124"/>
      <c r="R29" s="124" t="s">
        <v>129</v>
      </c>
    </row>
    <row r="30" spans="1:22" x14ac:dyDescent="0.2">
      <c r="A30" s="31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</row>
    <row r="31" spans="1:22" x14ac:dyDescent="0.2">
      <c r="A31" s="31"/>
      <c r="B31" s="139" t="s">
        <v>106</v>
      </c>
      <c r="C31" s="140"/>
      <c r="D31" s="141">
        <f>行政目的別の明細!B6</f>
        <v>3707250932</v>
      </c>
      <c r="E31" s="142"/>
      <c r="F31" s="141">
        <f>行政目的別の明細!C6</f>
        <v>12835892092</v>
      </c>
      <c r="G31" s="142"/>
      <c r="H31" s="141">
        <f>行政目的別の明細!D6</f>
        <v>686944886</v>
      </c>
      <c r="I31" s="142"/>
      <c r="J31" s="141">
        <f>行政目的別の明細!E6</f>
        <v>2475325978</v>
      </c>
      <c r="K31" s="142"/>
      <c r="L31" s="141">
        <f>行政目的別の明細!F6</f>
        <v>3784194994</v>
      </c>
      <c r="M31" s="142"/>
      <c r="N31" s="141">
        <f>行政目的別の明細!G6</f>
        <v>1355813893</v>
      </c>
      <c r="O31" s="142"/>
      <c r="P31" s="141">
        <f>行政目的別の明細!H6</f>
        <v>4963752216</v>
      </c>
      <c r="Q31" s="142"/>
      <c r="R31" s="61">
        <f t="shared" ref="R31:R48" si="1">+SUM(D31:Q31)</f>
        <v>29809174991</v>
      </c>
      <c r="U31" s="97">
        <f>+R31-P8</f>
        <v>0</v>
      </c>
    </row>
    <row r="32" spans="1:22" x14ac:dyDescent="0.2">
      <c r="A32" s="31"/>
      <c r="B32" s="131" t="s">
        <v>117</v>
      </c>
      <c r="C32" s="131"/>
      <c r="D32" s="141">
        <f>行政目的別の明細!B7</f>
        <v>382335047</v>
      </c>
      <c r="E32" s="142"/>
      <c r="F32" s="141">
        <f>行政目的別の明細!C7</f>
        <v>1346650462</v>
      </c>
      <c r="G32" s="142"/>
      <c r="H32" s="141">
        <f>行政目的別の明細!D7</f>
        <v>26656943</v>
      </c>
      <c r="I32" s="142"/>
      <c r="J32" s="141">
        <f>行政目的別の明細!E7</f>
        <v>668598598</v>
      </c>
      <c r="K32" s="142"/>
      <c r="L32" s="141">
        <f>行政目的別の明細!F7</f>
        <v>1918609838</v>
      </c>
      <c r="M32" s="142"/>
      <c r="N32" s="141">
        <f>行政目的別の明細!G7</f>
        <v>44504452</v>
      </c>
      <c r="O32" s="142"/>
      <c r="P32" s="141">
        <f>行政目的別の明細!H7</f>
        <v>923905861</v>
      </c>
      <c r="Q32" s="142"/>
      <c r="R32" s="61">
        <f t="shared" si="1"/>
        <v>5311261201</v>
      </c>
      <c r="U32" s="97">
        <f t="shared" ref="U32:U48" si="2">+R32-P9</f>
        <v>0</v>
      </c>
    </row>
    <row r="33" spans="1:21" x14ac:dyDescent="0.2">
      <c r="A33" s="31"/>
      <c r="B33" s="131" t="s">
        <v>108</v>
      </c>
      <c r="C33" s="131"/>
      <c r="D33" s="141">
        <f>行政目的別の明細!B8</f>
        <v>0</v>
      </c>
      <c r="E33" s="142"/>
      <c r="F33" s="141">
        <f>行政目的別の明細!C8</f>
        <v>0</v>
      </c>
      <c r="G33" s="142"/>
      <c r="H33" s="141">
        <f>行政目的別の明細!D8</f>
        <v>0</v>
      </c>
      <c r="I33" s="142"/>
      <c r="J33" s="141">
        <f>行政目的別の明細!E8</f>
        <v>0</v>
      </c>
      <c r="K33" s="142"/>
      <c r="L33" s="141">
        <f>行政目的別の明細!F8</f>
        <v>0</v>
      </c>
      <c r="M33" s="142"/>
      <c r="N33" s="141">
        <f>行政目的別の明細!G8</f>
        <v>0</v>
      </c>
      <c r="O33" s="142"/>
      <c r="P33" s="141">
        <f>行政目的別の明細!H8</f>
        <v>0</v>
      </c>
      <c r="Q33" s="142"/>
      <c r="R33" s="61">
        <f t="shared" si="1"/>
        <v>0</v>
      </c>
      <c r="U33" s="97">
        <f t="shared" si="2"/>
        <v>0</v>
      </c>
    </row>
    <row r="34" spans="1:21" x14ac:dyDescent="0.2">
      <c r="A34" s="31"/>
      <c r="B34" s="127" t="s">
        <v>109</v>
      </c>
      <c r="C34" s="127"/>
      <c r="D34" s="141">
        <f>SUM(行政目的別の明細!B9:B10)</f>
        <v>2675248861</v>
      </c>
      <c r="E34" s="142"/>
      <c r="F34" s="141">
        <f>SUM(行政目的別の明細!C9:C10)</f>
        <v>10914359673</v>
      </c>
      <c r="G34" s="142"/>
      <c r="H34" s="141">
        <f>SUM(行政目的別の明細!D9:D10)</f>
        <v>660287943</v>
      </c>
      <c r="I34" s="142"/>
      <c r="J34" s="141">
        <f>SUM(行政目的別の明細!E9:E10)</f>
        <v>1296846423</v>
      </c>
      <c r="K34" s="142"/>
      <c r="L34" s="141">
        <f>SUM(行政目的別の明細!F9:F10)</f>
        <v>875641382</v>
      </c>
      <c r="M34" s="142"/>
      <c r="N34" s="141">
        <f>SUM(行政目的別の明細!G9:G10)</f>
        <v>883600043</v>
      </c>
      <c r="O34" s="142"/>
      <c r="P34" s="141">
        <f>SUM(行政目的別の明細!H9:H10)</f>
        <v>3943438885</v>
      </c>
      <c r="Q34" s="142"/>
      <c r="R34" s="61">
        <f t="shared" si="1"/>
        <v>21249423210</v>
      </c>
      <c r="U34" s="97">
        <f t="shared" si="2"/>
        <v>0</v>
      </c>
    </row>
    <row r="35" spans="1:21" x14ac:dyDescent="0.2">
      <c r="A35" s="31"/>
      <c r="B35" s="131" t="s">
        <v>110</v>
      </c>
      <c r="C35" s="131"/>
      <c r="D35" s="141">
        <f>行政目的別の明細!B11</f>
        <v>647706824</v>
      </c>
      <c r="E35" s="142"/>
      <c r="F35" s="141">
        <f>行政目的別の明細!C11</f>
        <v>488071035</v>
      </c>
      <c r="G35" s="142"/>
      <c r="H35" s="141">
        <f>行政目的別の明細!D11</f>
        <v>0</v>
      </c>
      <c r="I35" s="142"/>
      <c r="J35" s="141">
        <f>行政目的別の明細!E11</f>
        <v>483150957</v>
      </c>
      <c r="K35" s="142"/>
      <c r="L35" s="141">
        <f>行政目的別の明細!F11</f>
        <v>53203374</v>
      </c>
      <c r="M35" s="142"/>
      <c r="N35" s="141">
        <f>行政目的別の明細!G11</f>
        <v>6319830</v>
      </c>
      <c r="O35" s="142"/>
      <c r="P35" s="141">
        <f>行政目的別の明細!H11</f>
        <v>96407470</v>
      </c>
      <c r="Q35" s="142"/>
      <c r="R35" s="61">
        <f t="shared" si="1"/>
        <v>1774859490</v>
      </c>
      <c r="U35" s="97">
        <f t="shared" si="2"/>
        <v>0</v>
      </c>
    </row>
    <row r="36" spans="1:21" x14ac:dyDescent="0.2">
      <c r="A36" s="31"/>
      <c r="B36" s="133" t="s">
        <v>111</v>
      </c>
      <c r="C36" s="133"/>
      <c r="D36" s="141">
        <f>行政目的別の明細!B12</f>
        <v>0</v>
      </c>
      <c r="E36" s="142"/>
      <c r="F36" s="141">
        <f>行政目的別の明細!C12</f>
        <v>0</v>
      </c>
      <c r="G36" s="142"/>
      <c r="H36" s="141">
        <f>行政目的別の明細!D12</f>
        <v>0</v>
      </c>
      <c r="I36" s="142"/>
      <c r="J36" s="141">
        <f>行政目的別の明細!E12</f>
        <v>0</v>
      </c>
      <c r="K36" s="142"/>
      <c r="L36" s="141">
        <f>行政目的別の明細!F12</f>
        <v>0</v>
      </c>
      <c r="M36" s="142"/>
      <c r="N36" s="141">
        <f>行政目的別の明細!G12</f>
        <v>0</v>
      </c>
      <c r="O36" s="142"/>
      <c r="P36" s="141">
        <f>行政目的別の明細!H12</f>
        <v>0</v>
      </c>
      <c r="Q36" s="142"/>
      <c r="R36" s="61">
        <f t="shared" si="1"/>
        <v>0</v>
      </c>
      <c r="U36" s="97">
        <f t="shared" si="2"/>
        <v>0</v>
      </c>
    </row>
    <row r="37" spans="1:21" x14ac:dyDescent="0.2">
      <c r="A37" s="31"/>
      <c r="B37" s="132" t="s">
        <v>112</v>
      </c>
      <c r="C37" s="132"/>
      <c r="D37" s="141">
        <f>行政目的別の明細!B13</f>
        <v>0</v>
      </c>
      <c r="E37" s="142"/>
      <c r="F37" s="141">
        <f>行政目的別の明細!C13</f>
        <v>0</v>
      </c>
      <c r="G37" s="142"/>
      <c r="H37" s="141">
        <f>行政目的別の明細!D13</f>
        <v>0</v>
      </c>
      <c r="I37" s="142"/>
      <c r="J37" s="141">
        <f>行政目的別の明細!E13</f>
        <v>0</v>
      </c>
      <c r="K37" s="142"/>
      <c r="L37" s="141">
        <f>行政目的別の明細!F13</f>
        <v>0</v>
      </c>
      <c r="M37" s="142"/>
      <c r="N37" s="141">
        <f>行政目的別の明細!G13</f>
        <v>0</v>
      </c>
      <c r="O37" s="142"/>
      <c r="P37" s="141">
        <f>行政目的別の明細!H13</f>
        <v>0</v>
      </c>
      <c r="Q37" s="142"/>
      <c r="R37" s="61">
        <f t="shared" si="1"/>
        <v>0</v>
      </c>
      <c r="U37" s="97">
        <f t="shared" si="2"/>
        <v>0</v>
      </c>
    </row>
    <row r="38" spans="1:21" x14ac:dyDescent="0.2">
      <c r="A38" s="31"/>
      <c r="B38" s="133" t="s">
        <v>113</v>
      </c>
      <c r="C38" s="133"/>
      <c r="D38" s="141">
        <f>行政目的別の明細!B14</f>
        <v>0</v>
      </c>
      <c r="E38" s="142"/>
      <c r="F38" s="141">
        <f>行政目的別の明細!C14</f>
        <v>0</v>
      </c>
      <c r="G38" s="142"/>
      <c r="H38" s="141">
        <f>行政目的別の明細!D14</f>
        <v>0</v>
      </c>
      <c r="I38" s="142"/>
      <c r="J38" s="141">
        <f>行政目的別の明細!E14</f>
        <v>0</v>
      </c>
      <c r="K38" s="142"/>
      <c r="L38" s="141">
        <f>行政目的別の明細!F14</f>
        <v>0</v>
      </c>
      <c r="M38" s="142"/>
      <c r="N38" s="141">
        <f>行政目的別の明細!G14</f>
        <v>0</v>
      </c>
      <c r="O38" s="142"/>
      <c r="P38" s="141">
        <f>行政目的別の明細!H14</f>
        <v>0</v>
      </c>
      <c r="Q38" s="142"/>
      <c r="R38" s="61">
        <f t="shared" si="1"/>
        <v>0</v>
      </c>
      <c r="U38" s="97">
        <f t="shared" si="2"/>
        <v>0</v>
      </c>
    </row>
    <row r="39" spans="1:21" x14ac:dyDescent="0.2">
      <c r="A39" s="31"/>
      <c r="B39" s="131" t="s">
        <v>114</v>
      </c>
      <c r="C39" s="131"/>
      <c r="D39" s="141">
        <f>行政目的別の明細!B15</f>
        <v>0</v>
      </c>
      <c r="E39" s="142"/>
      <c r="F39" s="141">
        <f>行政目的別の明細!C15</f>
        <v>1</v>
      </c>
      <c r="G39" s="142"/>
      <c r="H39" s="141">
        <f>行政目的別の明細!D15</f>
        <v>0</v>
      </c>
      <c r="I39" s="142"/>
      <c r="J39" s="141">
        <f>行政目的別の明細!E15</f>
        <v>0</v>
      </c>
      <c r="K39" s="142"/>
      <c r="L39" s="141">
        <f>行政目的別の明細!F15</f>
        <v>0</v>
      </c>
      <c r="M39" s="142"/>
      <c r="N39" s="141">
        <f>行政目的別の明細!G15</f>
        <v>1079568</v>
      </c>
      <c r="O39" s="142"/>
      <c r="P39" s="141">
        <f>行政目的別の明細!H15</f>
        <v>0</v>
      </c>
      <c r="Q39" s="142"/>
      <c r="R39" s="61">
        <f t="shared" si="1"/>
        <v>1079569</v>
      </c>
      <c r="U39" s="97">
        <f t="shared" si="2"/>
        <v>0</v>
      </c>
    </row>
    <row r="40" spans="1:21" x14ac:dyDescent="0.2">
      <c r="A40" s="31"/>
      <c r="B40" s="131" t="s">
        <v>115</v>
      </c>
      <c r="C40" s="131"/>
      <c r="D40" s="141">
        <f>行政目的別の明細!B16</f>
        <v>1960200</v>
      </c>
      <c r="E40" s="142"/>
      <c r="F40" s="141">
        <f>行政目的別の明細!C16</f>
        <v>86810921</v>
      </c>
      <c r="G40" s="142"/>
      <c r="H40" s="141">
        <f>行政目的別の明細!D16</f>
        <v>0</v>
      </c>
      <c r="I40" s="142"/>
      <c r="J40" s="141">
        <f>行政目的別の明細!E16</f>
        <v>26730000</v>
      </c>
      <c r="K40" s="142"/>
      <c r="L40" s="141">
        <f>行政目的別の明細!F16</f>
        <v>936740400</v>
      </c>
      <c r="M40" s="142"/>
      <c r="N40" s="141">
        <f>行政目的別の明細!G16</f>
        <v>420310000</v>
      </c>
      <c r="O40" s="142"/>
      <c r="P40" s="141">
        <f>行政目的別の明細!H16</f>
        <v>0</v>
      </c>
      <c r="Q40" s="142"/>
      <c r="R40" s="61">
        <f t="shared" si="1"/>
        <v>1472551521</v>
      </c>
      <c r="U40" s="97">
        <f t="shared" si="2"/>
        <v>0</v>
      </c>
    </row>
    <row r="41" spans="1:21" x14ac:dyDescent="0.2">
      <c r="A41" s="31"/>
      <c r="B41" s="143" t="s">
        <v>116</v>
      </c>
      <c r="C41" s="144"/>
      <c r="D41" s="141">
        <f>行政目的別の明細!B17</f>
        <v>42797812319</v>
      </c>
      <c r="E41" s="142"/>
      <c r="F41" s="141">
        <f>行政目的別の明細!C17</f>
        <v>245205520</v>
      </c>
      <c r="G41" s="142"/>
      <c r="H41" s="141">
        <f>行政目的別の明細!D17</f>
        <v>0</v>
      </c>
      <c r="I41" s="142"/>
      <c r="J41" s="141">
        <f>行政目的別の明細!E17</f>
        <v>702090446</v>
      </c>
      <c r="K41" s="142"/>
      <c r="L41" s="141">
        <f>行政目的別の明細!F17</f>
        <v>2751554292</v>
      </c>
      <c r="M41" s="142"/>
      <c r="N41" s="141">
        <f>行政目的別の明細!G17</f>
        <v>900462888</v>
      </c>
      <c r="O41" s="142"/>
      <c r="P41" s="141">
        <f>行政目的別の明細!H17</f>
        <v>548079618</v>
      </c>
      <c r="Q41" s="142"/>
      <c r="R41" s="61">
        <f t="shared" si="1"/>
        <v>47945205083</v>
      </c>
      <c r="U41" s="97">
        <f t="shared" si="2"/>
        <v>0</v>
      </c>
    </row>
    <row r="42" spans="1:21" x14ac:dyDescent="0.2">
      <c r="A42" s="31"/>
      <c r="B42" s="131" t="s">
        <v>117</v>
      </c>
      <c r="C42" s="131"/>
      <c r="D42" s="141">
        <f>SUM(行政目的別の明細!B18:B31)</f>
        <v>2277394056</v>
      </c>
      <c r="E42" s="142"/>
      <c r="F42" s="141">
        <f>SUM(行政目的別の明細!C18:C31)</f>
        <v>51953600</v>
      </c>
      <c r="G42" s="142"/>
      <c r="H42" s="141">
        <f>SUM(行政目的別の明細!D18:D31)</f>
        <v>0</v>
      </c>
      <c r="I42" s="142"/>
      <c r="J42" s="141">
        <f>SUM(行政目的別の明細!E18:E31)</f>
        <v>0</v>
      </c>
      <c r="K42" s="142"/>
      <c r="L42" s="141">
        <f>SUM(行政目的別の明細!F18:F31)</f>
        <v>1034260071</v>
      </c>
      <c r="M42" s="142"/>
      <c r="N42" s="141">
        <f>SUM(行政目的別の明細!G18:G31)</f>
        <v>16931387</v>
      </c>
      <c r="O42" s="142"/>
      <c r="P42" s="141">
        <f>SUM(行政目的別の明細!H18:H31)</f>
        <v>537155418</v>
      </c>
      <c r="Q42" s="142"/>
      <c r="R42" s="61">
        <f t="shared" si="1"/>
        <v>3917694532</v>
      </c>
      <c r="U42" s="97">
        <f t="shared" si="2"/>
        <v>0</v>
      </c>
    </row>
    <row r="43" spans="1:21" x14ac:dyDescent="0.2">
      <c r="A43" s="31"/>
      <c r="B43" s="131" t="s">
        <v>118</v>
      </c>
      <c r="C43" s="131"/>
      <c r="D43" s="141">
        <f>SUM(行政目的別の明細!B32:B45)</f>
        <v>151814678</v>
      </c>
      <c r="E43" s="142"/>
      <c r="F43" s="141">
        <f>SUM(行政目的別の明細!C32:C45)</f>
        <v>0</v>
      </c>
      <c r="G43" s="142"/>
      <c r="H43" s="141">
        <f>SUM(行政目的別の明細!D32:D45)</f>
        <v>0</v>
      </c>
      <c r="I43" s="142"/>
      <c r="J43" s="141">
        <f>SUM(行政目的別の明細!E32:E45)</f>
        <v>641542615</v>
      </c>
      <c r="K43" s="142"/>
      <c r="L43" s="141">
        <f>SUM(行政目的別の明細!F32:F45)</f>
        <v>1013975297</v>
      </c>
      <c r="M43" s="142"/>
      <c r="N43" s="141">
        <f>SUM(行政目的別の明細!G32:G45)</f>
        <v>0</v>
      </c>
      <c r="O43" s="142"/>
      <c r="P43" s="141">
        <f>SUM(行政目的別の明細!H32:H45)</f>
        <v>0</v>
      </c>
      <c r="Q43" s="142"/>
      <c r="R43" s="61">
        <f t="shared" si="1"/>
        <v>1807332590</v>
      </c>
      <c r="U43" s="97">
        <f t="shared" si="2"/>
        <v>0</v>
      </c>
    </row>
    <row r="44" spans="1:21" x14ac:dyDescent="0.2">
      <c r="A44" s="31"/>
      <c r="B44" s="127" t="s">
        <v>110</v>
      </c>
      <c r="C44" s="127"/>
      <c r="D44" s="141">
        <f>SUM(行政目的別の明細!B46:B59)</f>
        <v>39988005785</v>
      </c>
      <c r="E44" s="142"/>
      <c r="F44" s="141">
        <f>SUM(行政目的別の明細!C46:C59)</f>
        <v>193251920</v>
      </c>
      <c r="G44" s="142"/>
      <c r="H44" s="141">
        <f>SUM(行政目的別の明細!D46:D59)</f>
        <v>0</v>
      </c>
      <c r="I44" s="142"/>
      <c r="J44" s="141">
        <f>SUM(行政目的別の明細!E46:E59)</f>
        <v>60547831</v>
      </c>
      <c r="K44" s="142"/>
      <c r="L44" s="141">
        <f>SUM(行政目的別の明細!F46:F59)</f>
        <v>690951924</v>
      </c>
      <c r="M44" s="142"/>
      <c r="N44" s="141">
        <f>SUM(行政目的別の明細!G46:G59)</f>
        <v>883531501</v>
      </c>
      <c r="O44" s="142"/>
      <c r="P44" s="141">
        <f>SUM(行政目的別の明細!H46:H59)</f>
        <v>10924200</v>
      </c>
      <c r="Q44" s="142"/>
      <c r="R44" s="61">
        <f t="shared" si="1"/>
        <v>41827213161</v>
      </c>
      <c r="U44" s="97">
        <f t="shared" si="2"/>
        <v>0</v>
      </c>
    </row>
    <row r="45" spans="1:21" x14ac:dyDescent="0.2">
      <c r="A45" s="31"/>
      <c r="B45" s="131" t="s">
        <v>114</v>
      </c>
      <c r="C45" s="131"/>
      <c r="D45" s="141">
        <f>行政目的別の明細!B60</f>
        <v>0</v>
      </c>
      <c r="E45" s="142"/>
      <c r="F45" s="141">
        <f>行政目的別の明細!C60</f>
        <v>0</v>
      </c>
      <c r="G45" s="142"/>
      <c r="H45" s="141">
        <f>行政目的別の明細!D60</f>
        <v>0</v>
      </c>
      <c r="I45" s="142"/>
      <c r="J45" s="141">
        <f>行政目的別の明細!E60</f>
        <v>0</v>
      </c>
      <c r="K45" s="142"/>
      <c r="L45" s="141">
        <f>行政目的別の明細!F60</f>
        <v>0</v>
      </c>
      <c r="M45" s="142"/>
      <c r="N45" s="141">
        <f>行政目的別の明細!G60</f>
        <v>0</v>
      </c>
      <c r="O45" s="142"/>
      <c r="P45" s="141">
        <f>行政目的別の明細!H60</f>
        <v>0</v>
      </c>
      <c r="Q45" s="142"/>
      <c r="R45" s="61">
        <f t="shared" si="1"/>
        <v>0</v>
      </c>
      <c r="U45" s="97">
        <f t="shared" si="2"/>
        <v>0</v>
      </c>
    </row>
    <row r="46" spans="1:21" x14ac:dyDescent="0.2">
      <c r="A46" s="31"/>
      <c r="B46" s="127" t="s">
        <v>115</v>
      </c>
      <c r="C46" s="127"/>
      <c r="D46" s="141">
        <f>行政目的別の明細!B61</f>
        <v>380597800</v>
      </c>
      <c r="E46" s="142"/>
      <c r="F46" s="141">
        <f>行政目的別の明細!C61</f>
        <v>0</v>
      </c>
      <c r="G46" s="142"/>
      <c r="H46" s="141">
        <f>行政目的別の明細!D61</f>
        <v>0</v>
      </c>
      <c r="I46" s="142"/>
      <c r="J46" s="141">
        <f>行政目的別の明細!E61</f>
        <v>0</v>
      </c>
      <c r="K46" s="142"/>
      <c r="L46" s="141">
        <f>行政目的別の明細!F61</f>
        <v>12367000</v>
      </c>
      <c r="M46" s="142"/>
      <c r="N46" s="141">
        <f>行政目的別の明細!G61</f>
        <v>0</v>
      </c>
      <c r="O46" s="142"/>
      <c r="P46" s="141">
        <f>行政目的別の明細!H61</f>
        <v>0</v>
      </c>
      <c r="Q46" s="142"/>
      <c r="R46" s="61">
        <f t="shared" si="1"/>
        <v>392964800</v>
      </c>
      <c r="U46" s="97">
        <f t="shared" si="2"/>
        <v>0</v>
      </c>
    </row>
    <row r="47" spans="1:21" x14ac:dyDescent="0.2">
      <c r="A47" s="31"/>
      <c r="B47" s="146" t="s">
        <v>119</v>
      </c>
      <c r="C47" s="147"/>
      <c r="D47" s="141">
        <f>行政目的別の明細!B62</f>
        <v>9081887</v>
      </c>
      <c r="E47" s="142"/>
      <c r="F47" s="141">
        <f>行政目的別の明細!C62</f>
        <v>829518070</v>
      </c>
      <c r="G47" s="142"/>
      <c r="H47" s="141">
        <f>行政目的別の明細!D62</f>
        <v>12630022</v>
      </c>
      <c r="I47" s="142"/>
      <c r="J47" s="141">
        <f>行政目的別の明細!E62</f>
        <v>3129021</v>
      </c>
      <c r="K47" s="142"/>
      <c r="L47" s="141">
        <f>行政目的別の明細!F62</f>
        <v>23230392</v>
      </c>
      <c r="M47" s="142"/>
      <c r="N47" s="141">
        <f>行政目的別の明細!G62</f>
        <v>427153976</v>
      </c>
      <c r="O47" s="142"/>
      <c r="P47" s="141">
        <f>行政目的別の明細!H62</f>
        <v>287934497</v>
      </c>
      <c r="Q47" s="142"/>
      <c r="R47" s="61">
        <f t="shared" si="1"/>
        <v>1592677865</v>
      </c>
      <c r="U47" s="97">
        <f t="shared" si="2"/>
        <v>0</v>
      </c>
    </row>
    <row r="48" spans="1:21" ht="13.5" customHeight="1" x14ac:dyDescent="0.2">
      <c r="A48" s="31"/>
      <c r="B48" s="145" t="s">
        <v>129</v>
      </c>
      <c r="C48" s="145"/>
      <c r="D48" s="141">
        <f>+D31+D41+D47</f>
        <v>46514145138</v>
      </c>
      <c r="E48" s="142"/>
      <c r="F48" s="141">
        <f>+F31+F41+F47</f>
        <v>13910615682</v>
      </c>
      <c r="G48" s="142"/>
      <c r="H48" s="141">
        <f>+H31+H41+H47</f>
        <v>699574908</v>
      </c>
      <c r="I48" s="142"/>
      <c r="J48" s="141">
        <f>+J31+J41+J47</f>
        <v>3180545445</v>
      </c>
      <c r="K48" s="142"/>
      <c r="L48" s="141">
        <f>+L31+L41+L47</f>
        <v>6558979678</v>
      </c>
      <c r="M48" s="142"/>
      <c r="N48" s="141">
        <f>+N31+N41+N47</f>
        <v>2683430757</v>
      </c>
      <c r="O48" s="142"/>
      <c r="P48" s="128">
        <f>+P31+P41+P47</f>
        <v>5799766331</v>
      </c>
      <c r="Q48" s="129"/>
      <c r="R48" s="61">
        <f t="shared" si="1"/>
        <v>79347057939</v>
      </c>
      <c r="U48" s="97">
        <f t="shared" si="2"/>
        <v>0</v>
      </c>
    </row>
    <row r="49" spans="1:18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</row>
    <row r="50" spans="1:18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</row>
  </sheetData>
  <mergeCells count="309">
    <mergeCell ref="N48:O48"/>
    <mergeCell ref="P48:Q48"/>
    <mergeCell ref="B48:C48"/>
    <mergeCell ref="D48:E48"/>
    <mergeCell ref="F48:G48"/>
    <mergeCell ref="H48:I48"/>
    <mergeCell ref="J48:K48"/>
    <mergeCell ref="L48:M48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6:C46"/>
    <mergeCell ref="D46:E46"/>
    <mergeCell ref="F46:G46"/>
    <mergeCell ref="H46:I46"/>
    <mergeCell ref="J46:K46"/>
    <mergeCell ref="L46:M46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4:C44"/>
    <mergeCell ref="D44:E44"/>
    <mergeCell ref="F44:G44"/>
    <mergeCell ref="H44:I44"/>
    <mergeCell ref="J44:K44"/>
    <mergeCell ref="L44:M44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2:C42"/>
    <mergeCell ref="D42:E42"/>
    <mergeCell ref="F42:G42"/>
    <mergeCell ref="H42:I42"/>
    <mergeCell ref="J42:K42"/>
    <mergeCell ref="L42:M42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0:C40"/>
    <mergeCell ref="D40:E40"/>
    <mergeCell ref="F40:G40"/>
    <mergeCell ref="H40:I40"/>
    <mergeCell ref="J40:K40"/>
    <mergeCell ref="L40:M40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38:C38"/>
    <mergeCell ref="D38:E38"/>
    <mergeCell ref="F38:G38"/>
    <mergeCell ref="H38:I38"/>
    <mergeCell ref="J38:K38"/>
    <mergeCell ref="L38:M38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6:C36"/>
    <mergeCell ref="D36:E36"/>
    <mergeCell ref="F36:G36"/>
    <mergeCell ref="H36:I36"/>
    <mergeCell ref="J36:K36"/>
    <mergeCell ref="L36:M36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4:C34"/>
    <mergeCell ref="D34:E34"/>
    <mergeCell ref="F34:G34"/>
    <mergeCell ref="H34:I34"/>
    <mergeCell ref="J34:K34"/>
    <mergeCell ref="L34:M34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2:C32"/>
    <mergeCell ref="D32:E32"/>
    <mergeCell ref="F32:G32"/>
    <mergeCell ref="H32:I32"/>
    <mergeCell ref="J32:K32"/>
    <mergeCell ref="L32:M32"/>
    <mergeCell ref="R29:R30"/>
    <mergeCell ref="B31:C31"/>
    <mergeCell ref="D31:E31"/>
    <mergeCell ref="F31:G31"/>
    <mergeCell ref="H31:I31"/>
    <mergeCell ref="J31:K31"/>
    <mergeCell ref="L31:M31"/>
    <mergeCell ref="N31:O31"/>
    <mergeCell ref="P31:Q31"/>
    <mergeCell ref="N25:O25"/>
    <mergeCell ref="P25:Q25"/>
    <mergeCell ref="B29:C30"/>
    <mergeCell ref="D29:E30"/>
    <mergeCell ref="F29:G30"/>
    <mergeCell ref="H29:I30"/>
    <mergeCell ref="J29:K30"/>
    <mergeCell ref="L29:M30"/>
    <mergeCell ref="N29:O30"/>
    <mergeCell ref="P29:Q30"/>
    <mergeCell ref="B25:C25"/>
    <mergeCell ref="D25:E25"/>
    <mergeCell ref="F25:G25"/>
    <mergeCell ref="H25:I25"/>
    <mergeCell ref="J25:K25"/>
    <mergeCell ref="L25:M25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1:C21"/>
    <mergeCell ref="D21:E21"/>
    <mergeCell ref="F21:G21"/>
    <mergeCell ref="H21:I21"/>
    <mergeCell ref="J21:K21"/>
    <mergeCell ref="L21:M21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7:C17"/>
    <mergeCell ref="D17:E17"/>
    <mergeCell ref="F17:G17"/>
    <mergeCell ref="H17:I17"/>
    <mergeCell ref="J17:K17"/>
    <mergeCell ref="L17:M17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1:C11"/>
    <mergeCell ref="D11:E11"/>
    <mergeCell ref="F11:G11"/>
    <mergeCell ref="H11:I11"/>
    <mergeCell ref="J11:K11"/>
    <mergeCell ref="L11:M11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9:C9"/>
    <mergeCell ref="D9:E9"/>
    <mergeCell ref="F9:G9"/>
    <mergeCell ref="H9:I9"/>
    <mergeCell ref="J9:K9"/>
    <mergeCell ref="L9:M9"/>
    <mergeCell ref="A1:E1"/>
    <mergeCell ref="A3:G3"/>
    <mergeCell ref="A4:R4"/>
    <mergeCell ref="B5:R5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7:C7"/>
    <mergeCell ref="D7:E7"/>
    <mergeCell ref="F7:G7"/>
    <mergeCell ref="H7:I7"/>
    <mergeCell ref="J7:K7"/>
    <mergeCell ref="L7:M7"/>
  </mergeCells>
  <phoneticPr fontId="3"/>
  <pageMargins left="0.78740157480314965" right="0.39370078740157483" top="0.6692913385826772" bottom="0.19685039370078741" header="0.19685039370078741" footer="0.19685039370078741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CC"/>
    <pageSetUpPr fitToPage="1"/>
  </sheetPr>
  <dimension ref="A1:O45"/>
  <sheetViews>
    <sheetView view="pageBreakPreview" zoomScale="90" zoomScaleNormal="100" zoomScaleSheetLayoutView="90" workbookViewId="0"/>
  </sheetViews>
  <sheetFormatPr defaultColWidth="8.90625" defaultRowHeight="11" x14ac:dyDescent="0.2"/>
  <cols>
    <col min="1" max="1" width="27.90625" style="7" customWidth="1"/>
    <col min="2" max="11" width="15.36328125" style="7" customWidth="1"/>
    <col min="12" max="12" width="8.90625" style="7"/>
    <col min="13" max="13" width="11.54296875" style="7" bestFit="1" customWidth="1"/>
    <col min="14" max="14" width="9.453125" style="7" bestFit="1" customWidth="1"/>
    <col min="15" max="16384" width="8.90625" style="7"/>
  </cols>
  <sheetData>
    <row r="1" spans="1:14" ht="14" x14ac:dyDescent="0.2">
      <c r="A1" s="44" t="s">
        <v>130</v>
      </c>
      <c r="J1" s="50"/>
      <c r="K1" s="9" t="str">
        <f>"自治体名："&amp;基礎情報!C2</f>
        <v>自治体名：笠間市　一般会計等</v>
      </c>
    </row>
    <row r="2" spans="1:14" ht="13" x14ac:dyDescent="0.2">
      <c r="A2" s="8"/>
      <c r="J2" s="50"/>
      <c r="K2" s="9" t="str">
        <f>"年度：令和"&amp;基礎情報!C3&amp;"年度"</f>
        <v>年度：令和2年度</v>
      </c>
    </row>
    <row r="4" spans="1:14" ht="13" x14ac:dyDescent="0.2">
      <c r="A4" s="5" t="s">
        <v>0</v>
      </c>
      <c r="H4" s="9" t="s">
        <v>94</v>
      </c>
    </row>
    <row r="5" spans="1:14" ht="37.5" customHeight="1" x14ac:dyDescent="0.2">
      <c r="A5" s="3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</row>
    <row r="6" spans="1:14" ht="18" customHeight="1" x14ac:dyDescent="0.2">
      <c r="A6" s="4"/>
      <c r="B6" s="2"/>
      <c r="C6" s="2"/>
      <c r="D6" s="2">
        <f>B6*C6</f>
        <v>0</v>
      </c>
      <c r="E6" s="2"/>
      <c r="F6" s="2">
        <f>B6*E6</f>
        <v>0</v>
      </c>
      <c r="G6" s="2">
        <f>D6-F6</f>
        <v>0</v>
      </c>
      <c r="H6" s="2"/>
    </row>
    <row r="7" spans="1:14" ht="18" customHeight="1" x14ac:dyDescent="0.2">
      <c r="A7" s="4"/>
      <c r="B7" s="2"/>
      <c r="C7" s="2"/>
      <c r="D7" s="2">
        <f t="shared" ref="D7" si="0">B7*C7</f>
        <v>0</v>
      </c>
      <c r="E7" s="2"/>
      <c r="F7" s="2">
        <f t="shared" ref="F7" si="1">B7*E7</f>
        <v>0</v>
      </c>
      <c r="G7" s="2">
        <f t="shared" ref="G7" si="2">D7-F7</f>
        <v>0</v>
      </c>
      <c r="H7" s="2"/>
    </row>
    <row r="8" spans="1:14" ht="18" customHeight="1" x14ac:dyDescent="0.2">
      <c r="A8" s="6" t="s">
        <v>9</v>
      </c>
      <c r="B8" s="2">
        <f t="shared" ref="B8:H8" si="3">SUM(B6:B7)</f>
        <v>0</v>
      </c>
      <c r="C8" s="2">
        <f t="shared" si="3"/>
        <v>0</v>
      </c>
      <c r="D8" s="2">
        <f t="shared" si="3"/>
        <v>0</v>
      </c>
      <c r="E8" s="2">
        <f t="shared" si="3"/>
        <v>0</v>
      </c>
      <c r="F8" s="2">
        <f t="shared" si="3"/>
        <v>0</v>
      </c>
      <c r="G8" s="2">
        <f t="shared" si="3"/>
        <v>0</v>
      </c>
      <c r="H8" s="2">
        <f t="shared" si="3"/>
        <v>0</v>
      </c>
      <c r="L8" s="7" t="s">
        <v>469</v>
      </c>
      <c r="M8" s="7">
        <f>+四表!B42</f>
        <v>67000000</v>
      </c>
      <c r="N8" s="7">
        <f>+D8-M8</f>
        <v>-67000000</v>
      </c>
    </row>
    <row r="10" spans="1:14" ht="13" x14ac:dyDescent="0.2">
      <c r="A10" s="5" t="s">
        <v>10</v>
      </c>
      <c r="J10" s="9" t="s">
        <v>94</v>
      </c>
    </row>
    <row r="11" spans="1:14" ht="37.5" customHeight="1" x14ac:dyDescent="0.2">
      <c r="A11" s="3" t="s">
        <v>11</v>
      </c>
      <c r="B11" s="1" t="s">
        <v>12</v>
      </c>
      <c r="C11" s="1" t="s">
        <v>13</v>
      </c>
      <c r="D11" s="1" t="s">
        <v>14</v>
      </c>
      <c r="E11" s="1" t="s">
        <v>15</v>
      </c>
      <c r="F11" s="1" t="s">
        <v>16</v>
      </c>
      <c r="G11" s="1" t="s">
        <v>17</v>
      </c>
      <c r="H11" s="1" t="s">
        <v>18</v>
      </c>
      <c r="I11" s="1" t="s">
        <v>19</v>
      </c>
      <c r="J11" s="1" t="s">
        <v>8</v>
      </c>
    </row>
    <row r="12" spans="1:14" ht="18" customHeight="1" x14ac:dyDescent="0.2">
      <c r="A12" s="100" t="s">
        <v>504</v>
      </c>
      <c r="B12" s="2">
        <v>2012187279</v>
      </c>
      <c r="C12" s="2">
        <v>11974699140</v>
      </c>
      <c r="D12" s="2">
        <v>4706153737</v>
      </c>
      <c r="E12" s="2">
        <f>C12-D12</f>
        <v>7268545403</v>
      </c>
      <c r="F12" s="2">
        <v>4531979872</v>
      </c>
      <c r="G12" s="20">
        <f>IFERROR(B12/F12,0)</f>
        <v>0.44399739977485936</v>
      </c>
      <c r="H12" s="2">
        <f>+E12*G12</f>
        <v>3227215259.077507</v>
      </c>
      <c r="I12" s="2"/>
      <c r="J12" s="2">
        <v>2012186852</v>
      </c>
    </row>
    <row r="13" spans="1:14" ht="18" customHeight="1" x14ac:dyDescent="0.2">
      <c r="A13" s="100" t="s">
        <v>505</v>
      </c>
      <c r="B13" s="2">
        <v>793829000</v>
      </c>
      <c r="C13" s="2">
        <v>31400766420</v>
      </c>
      <c r="D13" s="2">
        <v>29544717449</v>
      </c>
      <c r="E13" s="2">
        <f t="shared" ref="E13:E19" si="4">C13-D13</f>
        <v>1856048971</v>
      </c>
      <c r="F13" s="2">
        <v>636438485</v>
      </c>
      <c r="G13" s="20">
        <f t="shared" ref="G13:G19" si="5">IFERROR(B13/F13,0)</f>
        <v>1.2472988650269947</v>
      </c>
      <c r="H13" s="2">
        <f t="shared" ref="H13:H19" si="6">+E13*G13</f>
        <v>2315047774.9628215</v>
      </c>
      <c r="I13" s="2"/>
      <c r="J13" s="2">
        <v>496904000</v>
      </c>
    </row>
    <row r="14" spans="1:14" ht="18" customHeight="1" x14ac:dyDescent="0.2">
      <c r="A14" s="100" t="s">
        <v>506</v>
      </c>
      <c r="B14" s="2">
        <v>1063084904</v>
      </c>
      <c r="C14" s="2">
        <v>1620026379</v>
      </c>
      <c r="D14" s="2">
        <v>1191795251</v>
      </c>
      <c r="E14" s="2">
        <f t="shared" si="4"/>
        <v>428231128</v>
      </c>
      <c r="F14" s="2">
        <v>1072445621</v>
      </c>
      <c r="G14" s="20">
        <f t="shared" si="5"/>
        <v>0.99127161618574966</v>
      </c>
      <c r="H14" s="2">
        <f t="shared" si="6"/>
        <v>424493362.35360664</v>
      </c>
      <c r="I14" s="2">
        <v>634853776</v>
      </c>
      <c r="J14" s="2">
        <v>1051409608</v>
      </c>
    </row>
    <row r="15" spans="1:14" ht="18" customHeight="1" x14ac:dyDescent="0.2">
      <c r="A15" s="100" t="s">
        <v>507</v>
      </c>
      <c r="B15" s="2">
        <v>10200000</v>
      </c>
      <c r="C15" s="2">
        <v>83840282</v>
      </c>
      <c r="D15" s="2">
        <v>17799411</v>
      </c>
      <c r="E15" s="2">
        <f t="shared" si="4"/>
        <v>66040871</v>
      </c>
      <c r="F15" s="2">
        <v>20000000</v>
      </c>
      <c r="G15" s="20">
        <f t="shared" si="5"/>
        <v>0.51</v>
      </c>
      <c r="H15" s="2">
        <f t="shared" si="6"/>
        <v>33680844.210000001</v>
      </c>
      <c r="I15" s="2"/>
      <c r="J15" s="2">
        <v>10200000</v>
      </c>
    </row>
    <row r="16" spans="1:14" ht="18" customHeight="1" x14ac:dyDescent="0.2">
      <c r="A16" s="100" t="s">
        <v>508</v>
      </c>
      <c r="B16" s="2">
        <v>3000000</v>
      </c>
      <c r="C16" s="2">
        <v>410418985</v>
      </c>
      <c r="D16" s="2">
        <v>40234400</v>
      </c>
      <c r="E16" s="2">
        <f t="shared" si="4"/>
        <v>370184585</v>
      </c>
      <c r="F16" s="2">
        <v>3000000</v>
      </c>
      <c r="G16" s="20">
        <f t="shared" si="5"/>
        <v>1</v>
      </c>
      <c r="H16" s="2">
        <f t="shared" si="6"/>
        <v>370184585</v>
      </c>
      <c r="I16" s="2"/>
      <c r="J16" s="2">
        <v>3000000</v>
      </c>
    </row>
    <row r="17" spans="1:15" ht="18" customHeight="1" x14ac:dyDescent="0.2">
      <c r="A17" s="100" t="s">
        <v>509</v>
      </c>
      <c r="B17" s="2">
        <v>10000000</v>
      </c>
      <c r="C17" s="2">
        <v>61057516</v>
      </c>
      <c r="D17" s="2">
        <v>15456186</v>
      </c>
      <c r="E17" s="2">
        <f t="shared" si="4"/>
        <v>45601330</v>
      </c>
      <c r="F17" s="2">
        <v>10000000</v>
      </c>
      <c r="G17" s="20">
        <f t="shared" si="5"/>
        <v>1</v>
      </c>
      <c r="H17" s="2">
        <f t="shared" si="6"/>
        <v>45601330</v>
      </c>
      <c r="I17" s="2"/>
      <c r="J17" s="2">
        <v>10000000</v>
      </c>
    </row>
    <row r="18" spans="1:15" ht="18" customHeight="1" x14ac:dyDescent="0.2">
      <c r="A18" s="100" t="s">
        <v>510</v>
      </c>
      <c r="B18" s="2">
        <v>36500000</v>
      </c>
      <c r="C18" s="2">
        <v>36953343</v>
      </c>
      <c r="D18" s="2">
        <v>0</v>
      </c>
      <c r="E18" s="2">
        <f t="shared" ref="E18" si="7">C18-D18</f>
        <v>36953343</v>
      </c>
      <c r="F18" s="2">
        <v>50000000</v>
      </c>
      <c r="G18" s="20">
        <f t="shared" ref="G18" si="8">IFERROR(B18/F18,0)</f>
        <v>0.73</v>
      </c>
      <c r="H18" s="2">
        <f t="shared" ref="H18" si="9">+E18*G18</f>
        <v>26975940.390000001</v>
      </c>
      <c r="I18" s="2"/>
      <c r="J18" s="2">
        <v>36500000</v>
      </c>
    </row>
    <row r="19" spans="1:15" ht="18" customHeight="1" x14ac:dyDescent="0.2">
      <c r="A19" s="100" t="s">
        <v>530</v>
      </c>
      <c r="B19" s="2">
        <v>35000000</v>
      </c>
      <c r="C19" s="2">
        <v>75001019</v>
      </c>
      <c r="D19" s="2">
        <v>2800</v>
      </c>
      <c r="E19" s="2">
        <f t="shared" si="4"/>
        <v>74998219</v>
      </c>
      <c r="F19" s="2">
        <v>75000000</v>
      </c>
      <c r="G19" s="20">
        <f t="shared" si="5"/>
        <v>0.46666666666666667</v>
      </c>
      <c r="H19" s="2">
        <f t="shared" si="6"/>
        <v>34999168.866666667</v>
      </c>
      <c r="I19" s="2"/>
      <c r="J19" s="2">
        <v>36500000</v>
      </c>
    </row>
    <row r="20" spans="1:15" ht="18" customHeight="1" x14ac:dyDescent="0.2">
      <c r="A20" s="4"/>
      <c r="B20" s="2"/>
      <c r="C20" s="2"/>
      <c r="D20" s="2"/>
      <c r="E20" s="2">
        <f t="shared" ref="E20" si="10">C20-D20</f>
        <v>0</v>
      </c>
      <c r="F20" s="2"/>
      <c r="G20" s="20">
        <f t="shared" ref="G20" si="11">IFERROR(B20/F20,0)</f>
        <v>0</v>
      </c>
      <c r="H20" s="2">
        <f t="shared" ref="H20" si="12">+E20*G20</f>
        <v>0</v>
      </c>
      <c r="I20" s="2"/>
      <c r="J20" s="2"/>
      <c r="L20" s="7" t="s">
        <v>471</v>
      </c>
      <c r="M20" s="7">
        <f>+四表!B45</f>
        <v>-634853776</v>
      </c>
      <c r="N20" s="7">
        <f>+I21+M20</f>
        <v>0</v>
      </c>
    </row>
    <row r="21" spans="1:15" ht="18" customHeight="1" thickBot="1" x14ac:dyDescent="0.25">
      <c r="A21" s="6" t="s">
        <v>9</v>
      </c>
      <c r="B21" s="2">
        <f>SUM(B12:B20)</f>
        <v>3963801183</v>
      </c>
      <c r="C21" s="2">
        <f>SUM(C12:C20)</f>
        <v>45662763084</v>
      </c>
      <c r="D21" s="2">
        <f>SUM(D12:D20)</f>
        <v>35516159234</v>
      </c>
      <c r="E21" s="2">
        <f>SUM(E12:E20)</f>
        <v>10146603850</v>
      </c>
      <c r="F21" s="2">
        <f>SUM(F12:F20)</f>
        <v>6398863978</v>
      </c>
      <c r="G21" s="2"/>
      <c r="H21" s="2">
        <f>SUM(H12:H20)</f>
        <v>6478198264.8606024</v>
      </c>
      <c r="I21" s="2">
        <f>SUM(I12:I20)</f>
        <v>634853776</v>
      </c>
      <c r="J21" s="2">
        <f>SUM(J12:J20)</f>
        <v>3656700460</v>
      </c>
      <c r="L21" s="7" t="s">
        <v>468</v>
      </c>
      <c r="M21" s="7">
        <f>+四表!B43</f>
        <v>673154310</v>
      </c>
      <c r="N21" s="7">
        <f>+B21+J45-M22-M21-M44</f>
        <v>67000000</v>
      </c>
      <c r="O21" s="7" t="s">
        <v>531</v>
      </c>
    </row>
    <row r="22" spans="1:15" ht="11.5" thickBot="1" x14ac:dyDescent="0.25">
      <c r="L22" s="7" t="s">
        <v>470</v>
      </c>
      <c r="M22" s="83">
        <f>+B12+B13+B14</f>
        <v>3869101183</v>
      </c>
    </row>
    <row r="23" spans="1:15" ht="13" x14ac:dyDescent="0.2">
      <c r="A23" s="5" t="s">
        <v>20</v>
      </c>
      <c r="K23" s="9" t="s">
        <v>94</v>
      </c>
    </row>
    <row r="24" spans="1:15" ht="37.5" customHeight="1" x14ac:dyDescent="0.2">
      <c r="A24" s="3" t="s">
        <v>11</v>
      </c>
      <c r="B24" s="1" t="s">
        <v>21</v>
      </c>
      <c r="C24" s="1" t="s">
        <v>13</v>
      </c>
      <c r="D24" s="1" t="s">
        <v>14</v>
      </c>
      <c r="E24" s="1" t="s">
        <v>15</v>
      </c>
      <c r="F24" s="1" t="s">
        <v>16</v>
      </c>
      <c r="G24" s="1" t="s">
        <v>17</v>
      </c>
      <c r="H24" s="1" t="s">
        <v>18</v>
      </c>
      <c r="I24" s="1" t="s">
        <v>22</v>
      </c>
      <c r="J24" s="1" t="s">
        <v>23</v>
      </c>
      <c r="K24" s="1" t="s">
        <v>8</v>
      </c>
    </row>
    <row r="25" spans="1:15" ht="18" customHeight="1" x14ac:dyDescent="0.2">
      <c r="A25" s="100" t="s">
        <v>511</v>
      </c>
      <c r="B25" s="2">
        <v>20000000</v>
      </c>
      <c r="C25" s="2">
        <v>963037000</v>
      </c>
      <c r="D25" s="2">
        <v>195969000</v>
      </c>
      <c r="E25" s="2">
        <f>C25-D25</f>
        <v>767068000</v>
      </c>
      <c r="F25" s="2">
        <v>200000000</v>
      </c>
      <c r="G25" s="20">
        <f t="shared" ref="G25:G43" si="13">IFERROR(B25/F25,0)</f>
        <v>0.1</v>
      </c>
      <c r="H25" s="2">
        <f>+E25*G25</f>
        <v>76706800</v>
      </c>
      <c r="I25" s="2"/>
      <c r="J25" s="2">
        <f>B25-I25</f>
        <v>20000000</v>
      </c>
      <c r="K25" s="2"/>
    </row>
    <row r="26" spans="1:15" ht="18" customHeight="1" x14ac:dyDescent="0.2">
      <c r="A26" s="100" t="s">
        <v>512</v>
      </c>
      <c r="B26" s="2">
        <v>300000</v>
      </c>
      <c r="C26" s="2">
        <v>3225005327</v>
      </c>
      <c r="D26" s="2">
        <v>792388145</v>
      </c>
      <c r="E26" s="2">
        <f t="shared" ref="E26:E43" si="14">C26-D26</f>
        <v>2432617182</v>
      </c>
      <c r="F26" s="2">
        <v>20000000</v>
      </c>
      <c r="G26" s="20">
        <f t="shared" si="13"/>
        <v>1.4999999999999999E-2</v>
      </c>
      <c r="H26" s="2">
        <f t="shared" ref="H26:H43" si="15">+E26*G26</f>
        <v>36489257.729999997</v>
      </c>
      <c r="I26" s="2"/>
      <c r="J26" s="2">
        <f t="shared" ref="J26:J43" si="16">B26-I26</f>
        <v>300000</v>
      </c>
      <c r="K26" s="2"/>
    </row>
    <row r="27" spans="1:15" ht="18" customHeight="1" x14ac:dyDescent="0.2">
      <c r="A27" s="100" t="s">
        <v>513</v>
      </c>
      <c r="B27" s="2">
        <v>500000000</v>
      </c>
      <c r="C27" s="2">
        <v>14361411519</v>
      </c>
      <c r="D27" s="2">
        <v>793493273</v>
      </c>
      <c r="E27" s="2">
        <f t="shared" si="14"/>
        <v>13567918246</v>
      </c>
      <c r="F27" s="2">
        <v>768274300</v>
      </c>
      <c r="G27" s="20">
        <f t="shared" si="13"/>
        <v>0.65080922269559194</v>
      </c>
      <c r="H27" s="2">
        <f t="shared" si="15"/>
        <v>8830126327.2765999</v>
      </c>
      <c r="I27" s="2"/>
      <c r="J27" s="2">
        <f t="shared" si="16"/>
        <v>500000000</v>
      </c>
      <c r="K27" s="2"/>
    </row>
    <row r="28" spans="1:15" ht="18" customHeight="1" x14ac:dyDescent="0.2">
      <c r="A28" s="100" t="s">
        <v>514</v>
      </c>
      <c r="B28" s="2">
        <v>59623000</v>
      </c>
      <c r="C28" s="2">
        <v>872558078661</v>
      </c>
      <c r="D28" s="2">
        <v>820197869708</v>
      </c>
      <c r="E28" s="2">
        <f t="shared" si="14"/>
        <v>52360208953</v>
      </c>
      <c r="F28" s="2">
        <v>8858620135</v>
      </c>
      <c r="G28" s="20">
        <f t="shared" si="13"/>
        <v>6.7305064548859334E-3</v>
      </c>
      <c r="H28" s="2">
        <f t="shared" si="15"/>
        <v>352410724.33734274</v>
      </c>
      <c r="I28" s="2"/>
      <c r="J28" s="2">
        <f t="shared" si="16"/>
        <v>59623000</v>
      </c>
      <c r="K28" s="2"/>
    </row>
    <row r="29" spans="1:15" ht="18" customHeight="1" x14ac:dyDescent="0.2">
      <c r="A29" s="100" t="s">
        <v>515</v>
      </c>
      <c r="B29" s="2">
        <v>2810000</v>
      </c>
      <c r="C29" s="2">
        <v>427760117</v>
      </c>
      <c r="D29" s="2">
        <v>2030715</v>
      </c>
      <c r="E29" s="2">
        <f t="shared" si="14"/>
        <v>425729402</v>
      </c>
      <c r="F29" s="2">
        <v>417297987</v>
      </c>
      <c r="G29" s="20">
        <f t="shared" si="13"/>
        <v>6.7337971606366747E-3</v>
      </c>
      <c r="H29" s="2">
        <f t="shared" si="15"/>
        <v>2866775.4383871495</v>
      </c>
      <c r="I29" s="2"/>
      <c r="J29" s="2">
        <f t="shared" si="16"/>
        <v>2810000</v>
      </c>
      <c r="K29" s="2"/>
    </row>
    <row r="30" spans="1:15" ht="18" customHeight="1" x14ac:dyDescent="0.2">
      <c r="A30" s="100" t="s">
        <v>516</v>
      </c>
      <c r="B30" s="2">
        <v>2876000</v>
      </c>
      <c r="C30" s="2">
        <v>872200995</v>
      </c>
      <c r="D30" s="2">
        <v>427087</v>
      </c>
      <c r="E30" s="2">
        <f t="shared" si="14"/>
        <v>871773908</v>
      </c>
      <c r="F30" s="2">
        <v>804311000</v>
      </c>
      <c r="G30" s="20">
        <f t="shared" si="13"/>
        <v>3.575731278075272E-3</v>
      </c>
      <c r="H30" s="2">
        <f t="shared" si="15"/>
        <v>3117229.2302455148</v>
      </c>
      <c r="I30" s="2"/>
      <c r="J30" s="2">
        <f t="shared" si="16"/>
        <v>2876000</v>
      </c>
      <c r="K30" s="2"/>
    </row>
    <row r="31" spans="1:15" ht="18" customHeight="1" x14ac:dyDescent="0.2">
      <c r="A31" s="100" t="s">
        <v>517</v>
      </c>
      <c r="B31" s="2">
        <v>2827000</v>
      </c>
      <c r="C31" s="2">
        <v>566022284</v>
      </c>
      <c r="D31" s="2">
        <v>6391369</v>
      </c>
      <c r="E31" s="2">
        <f t="shared" si="14"/>
        <v>559630915</v>
      </c>
      <c r="F31" s="2">
        <v>491400000</v>
      </c>
      <c r="G31" s="20">
        <f t="shared" si="13"/>
        <v>5.7529507529507527E-3</v>
      </c>
      <c r="H31" s="2">
        <f t="shared" si="15"/>
        <v>3219529.0938237687</v>
      </c>
      <c r="I31" s="2"/>
      <c r="J31" s="2">
        <f t="shared" si="16"/>
        <v>2827000</v>
      </c>
      <c r="K31" s="2"/>
    </row>
    <row r="32" spans="1:15" ht="18" customHeight="1" x14ac:dyDescent="0.2">
      <c r="A32" s="100" t="s">
        <v>518</v>
      </c>
      <c r="B32" s="2">
        <v>1000000</v>
      </c>
      <c r="C32" s="2">
        <v>2090332196</v>
      </c>
      <c r="D32" s="2">
        <v>487332090</v>
      </c>
      <c r="E32" s="2">
        <f t="shared" si="14"/>
        <v>1603000106</v>
      </c>
      <c r="F32" s="2">
        <v>542300000</v>
      </c>
      <c r="G32" s="20">
        <f t="shared" si="13"/>
        <v>1.8439977872026553E-3</v>
      </c>
      <c r="H32" s="2">
        <f t="shared" si="15"/>
        <v>2955928.6483496218</v>
      </c>
      <c r="I32" s="2"/>
      <c r="J32" s="2">
        <f t="shared" si="16"/>
        <v>1000000</v>
      </c>
      <c r="K32" s="2"/>
    </row>
    <row r="33" spans="1:14" ht="18" customHeight="1" x14ac:dyDescent="0.2">
      <c r="A33" s="100" t="s">
        <v>519</v>
      </c>
      <c r="B33" s="2">
        <v>2400000</v>
      </c>
      <c r="C33" s="2">
        <v>1667475</v>
      </c>
      <c r="D33" s="2">
        <v>1760</v>
      </c>
      <c r="E33" s="2">
        <f t="shared" si="14"/>
        <v>1665715</v>
      </c>
      <c r="F33" s="2">
        <v>41240000</v>
      </c>
      <c r="G33" s="20">
        <f t="shared" si="13"/>
        <v>5.8195926285160036E-2</v>
      </c>
      <c r="H33" s="2">
        <f t="shared" si="15"/>
        <v>96937.827352085355</v>
      </c>
      <c r="I33" s="2">
        <f>2400000-381</f>
        <v>2399619</v>
      </c>
      <c r="J33" s="2">
        <f t="shared" si="16"/>
        <v>381</v>
      </c>
      <c r="K33" s="2"/>
    </row>
    <row r="34" spans="1:14" ht="18" customHeight="1" x14ac:dyDescent="0.2">
      <c r="A34" s="100" t="s">
        <v>520</v>
      </c>
      <c r="B34" s="2">
        <v>886000</v>
      </c>
      <c r="C34" s="2">
        <v>333022202</v>
      </c>
      <c r="D34" s="2">
        <v>3517615</v>
      </c>
      <c r="E34" s="2">
        <f t="shared" si="14"/>
        <v>329504587</v>
      </c>
      <c r="F34" s="2">
        <v>317930000</v>
      </c>
      <c r="G34" s="20">
        <f t="shared" si="13"/>
        <v>2.7867769634825276E-3</v>
      </c>
      <c r="H34" s="2">
        <f t="shared" si="15"/>
        <v>918255.79241342435</v>
      </c>
      <c r="I34" s="2"/>
      <c r="J34" s="2">
        <f t="shared" si="16"/>
        <v>886000</v>
      </c>
      <c r="K34" s="2"/>
    </row>
    <row r="35" spans="1:14" ht="18" customHeight="1" x14ac:dyDescent="0.2">
      <c r="A35" s="100" t="s">
        <v>521</v>
      </c>
      <c r="B35" s="2">
        <v>200000</v>
      </c>
      <c r="C35" s="2">
        <v>4448005893</v>
      </c>
      <c r="D35" s="2">
        <v>1266092592</v>
      </c>
      <c r="E35" s="2">
        <f t="shared" si="14"/>
        <v>3181913301</v>
      </c>
      <c r="F35" s="2">
        <v>74175000</v>
      </c>
      <c r="G35" s="20">
        <f t="shared" si="13"/>
        <v>2.6963262554769128E-3</v>
      </c>
      <c r="H35" s="2">
        <f t="shared" si="15"/>
        <v>8579476.3761375137</v>
      </c>
      <c r="I35" s="2"/>
      <c r="J35" s="2">
        <f t="shared" si="16"/>
        <v>200000</v>
      </c>
      <c r="K35" s="2"/>
    </row>
    <row r="36" spans="1:14" ht="18" customHeight="1" x14ac:dyDescent="0.2">
      <c r="A36" s="100" t="s">
        <v>522</v>
      </c>
      <c r="B36" s="2">
        <v>40000</v>
      </c>
      <c r="C36" s="2">
        <v>2745303110</v>
      </c>
      <c r="D36" s="2">
        <v>656645364</v>
      </c>
      <c r="E36" s="2">
        <f t="shared" si="14"/>
        <v>2088657746</v>
      </c>
      <c r="F36" s="2">
        <v>400000000</v>
      </c>
      <c r="G36" s="20">
        <f t="shared" si="13"/>
        <v>1E-4</v>
      </c>
      <c r="H36" s="2">
        <f t="shared" si="15"/>
        <v>208865.7746</v>
      </c>
      <c r="I36" s="2"/>
      <c r="J36" s="2">
        <f t="shared" si="16"/>
        <v>40000</v>
      </c>
      <c r="K36" s="2"/>
    </row>
    <row r="37" spans="1:14" ht="18" customHeight="1" x14ac:dyDescent="0.2">
      <c r="A37" s="100" t="s">
        <v>523</v>
      </c>
      <c r="B37" s="2">
        <v>6100000</v>
      </c>
      <c r="C37" s="2">
        <v>8039910148</v>
      </c>
      <c r="D37" s="2">
        <v>6407315980</v>
      </c>
      <c r="E37" s="2">
        <f t="shared" si="14"/>
        <v>1632594168</v>
      </c>
      <c r="F37" s="2">
        <v>1601902324</v>
      </c>
      <c r="G37" s="20">
        <f t="shared" si="13"/>
        <v>3.8079725015743218E-3</v>
      </c>
      <c r="H37" s="2">
        <f>+E37*G37</f>
        <v>6216873.6979746083</v>
      </c>
      <c r="I37" s="2"/>
      <c r="J37" s="2">
        <f t="shared" si="16"/>
        <v>6100000</v>
      </c>
      <c r="K37" s="2"/>
    </row>
    <row r="38" spans="1:14" ht="18" customHeight="1" x14ac:dyDescent="0.2">
      <c r="A38" s="100" t="s">
        <v>524</v>
      </c>
      <c r="B38" s="2">
        <v>28500000</v>
      </c>
      <c r="C38" s="2">
        <v>2118575290</v>
      </c>
      <c r="D38" s="2">
        <v>471562473</v>
      </c>
      <c r="E38" s="2">
        <f t="shared" si="14"/>
        <v>1647012817</v>
      </c>
      <c r="F38" s="2">
        <v>1900550000</v>
      </c>
      <c r="G38" s="20">
        <f t="shared" si="13"/>
        <v>1.4995659151298309E-2</v>
      </c>
      <c r="H38" s="2">
        <f t="shared" si="15"/>
        <v>24698042.821551658</v>
      </c>
      <c r="I38" s="2"/>
      <c r="J38" s="2">
        <f t="shared" si="16"/>
        <v>28500000</v>
      </c>
      <c r="K38" s="2"/>
    </row>
    <row r="39" spans="1:14" ht="18" customHeight="1" x14ac:dyDescent="0.2">
      <c r="A39" s="100" t="s">
        <v>525</v>
      </c>
      <c r="B39" s="2">
        <v>12860000</v>
      </c>
      <c r="C39" s="2">
        <v>161558884393</v>
      </c>
      <c r="D39" s="2">
        <v>154209461660</v>
      </c>
      <c r="E39" s="2">
        <f t="shared" si="14"/>
        <v>7349422733</v>
      </c>
      <c r="F39" s="2">
        <v>4530570000</v>
      </c>
      <c r="G39" s="20">
        <f t="shared" si="13"/>
        <v>2.8384949355158401E-3</v>
      </c>
      <c r="H39" s="2">
        <f t="shared" si="15"/>
        <v>20861299.206585485</v>
      </c>
      <c r="I39" s="2"/>
      <c r="J39" s="2">
        <f t="shared" si="16"/>
        <v>12860000</v>
      </c>
      <c r="K39" s="2"/>
    </row>
    <row r="40" spans="1:14" ht="18" customHeight="1" x14ac:dyDescent="0.2">
      <c r="A40" s="100" t="s">
        <v>526</v>
      </c>
      <c r="B40" s="2">
        <v>470000</v>
      </c>
      <c r="C40" s="2">
        <v>1786842134</v>
      </c>
      <c r="D40" s="2">
        <v>1155158153</v>
      </c>
      <c r="E40" s="2">
        <f t="shared" si="14"/>
        <v>631683981</v>
      </c>
      <c r="F40" s="2">
        <v>30000000</v>
      </c>
      <c r="G40" s="20">
        <f t="shared" si="13"/>
        <v>1.5666666666666666E-2</v>
      </c>
      <c r="H40" s="2">
        <f t="shared" si="15"/>
        <v>9896382.368999999</v>
      </c>
      <c r="I40" s="2"/>
      <c r="J40" s="2">
        <f t="shared" si="16"/>
        <v>470000</v>
      </c>
      <c r="K40" s="2"/>
    </row>
    <row r="41" spans="1:14" ht="18" customHeight="1" x14ac:dyDescent="0.2">
      <c r="A41" s="100" t="s">
        <v>527</v>
      </c>
      <c r="B41" s="2">
        <v>1050000</v>
      </c>
      <c r="C41" s="2">
        <v>1351656799</v>
      </c>
      <c r="D41" s="2">
        <v>957878702</v>
      </c>
      <c r="E41" s="2">
        <f t="shared" si="14"/>
        <v>393778097</v>
      </c>
      <c r="F41" s="2">
        <v>187500000</v>
      </c>
      <c r="G41" s="20">
        <f t="shared" si="13"/>
        <v>5.5999999999999999E-3</v>
      </c>
      <c r="H41" s="2">
        <f t="shared" si="15"/>
        <v>2205157.3432</v>
      </c>
      <c r="I41" s="2"/>
      <c r="J41" s="2">
        <f t="shared" si="16"/>
        <v>1050000</v>
      </c>
      <c r="K41" s="2"/>
    </row>
    <row r="42" spans="1:14" ht="18" customHeight="1" x14ac:dyDescent="0.2">
      <c r="A42" s="100" t="s">
        <v>528</v>
      </c>
      <c r="B42" s="2">
        <v>5700000</v>
      </c>
      <c r="C42" s="2">
        <v>24857606000000</v>
      </c>
      <c r="D42" s="2">
        <v>24516985000000</v>
      </c>
      <c r="E42" s="2">
        <f t="shared" si="14"/>
        <v>340621000000</v>
      </c>
      <c r="F42" s="2">
        <v>16602000000</v>
      </c>
      <c r="G42" s="20">
        <f t="shared" si="13"/>
        <v>3.4333212865919767E-4</v>
      </c>
      <c r="H42" s="2">
        <f t="shared" si="15"/>
        <v>116946132.99602456</v>
      </c>
      <c r="I42" s="2"/>
      <c r="J42" s="2">
        <f t="shared" si="16"/>
        <v>5700000</v>
      </c>
      <c r="K42" s="2"/>
    </row>
    <row r="43" spans="1:14" ht="18" customHeight="1" thickBot="1" x14ac:dyDescent="0.25">
      <c r="A43" s="100" t="s">
        <v>529</v>
      </c>
      <c r="B43" s="2">
        <v>500000</v>
      </c>
      <c r="C43" s="2">
        <v>487249219</v>
      </c>
      <c r="D43" s="2">
        <v>278468765</v>
      </c>
      <c r="E43" s="2">
        <f t="shared" si="14"/>
        <v>208780454</v>
      </c>
      <c r="F43" s="2">
        <v>127250000</v>
      </c>
      <c r="G43" s="20">
        <f t="shared" si="13"/>
        <v>3.929273084479371E-3</v>
      </c>
      <c r="H43" s="2">
        <f t="shared" si="15"/>
        <v>820355.41846758348</v>
      </c>
      <c r="I43" s="2">
        <f>500000-211929</f>
        <v>288071</v>
      </c>
      <c r="J43" s="2">
        <f t="shared" si="16"/>
        <v>211929</v>
      </c>
      <c r="K43" s="2"/>
    </row>
    <row r="44" spans="1:14" ht="18" customHeight="1" thickBot="1" x14ac:dyDescent="0.25">
      <c r="A44" s="4" t="s">
        <v>473</v>
      </c>
      <c r="B44" s="2"/>
      <c r="C44" s="2"/>
      <c r="D44" s="2"/>
      <c r="E44" s="2"/>
      <c r="F44" s="2"/>
      <c r="G44" s="20"/>
      <c r="H44" s="2"/>
      <c r="I44" s="2"/>
      <c r="J44" s="2">
        <v>4056250</v>
      </c>
      <c r="K44" s="2"/>
      <c r="L44" s="7" t="s">
        <v>472</v>
      </c>
      <c r="M44" s="83">
        <f>+J44</f>
        <v>4056250</v>
      </c>
    </row>
    <row r="45" spans="1:14" ht="18" customHeight="1" x14ac:dyDescent="0.2">
      <c r="A45" s="6" t="s">
        <v>9</v>
      </c>
      <c r="B45" s="2">
        <f>SUM(B25:B44)</f>
        <v>648142000</v>
      </c>
      <c r="C45" s="2">
        <f>SUM(C25:C44)</f>
        <v>25935540964762</v>
      </c>
      <c r="D45" s="2">
        <f>SUM(D25:D44)</f>
        <v>25504867004451</v>
      </c>
      <c r="E45" s="2">
        <f>SUM(E25:E44)</f>
        <v>430673960311</v>
      </c>
      <c r="F45" s="2">
        <f>SUM(F25:F44)</f>
        <v>37915320746</v>
      </c>
      <c r="G45" s="2"/>
      <c r="H45" s="2">
        <f>SUM(H25:H44)</f>
        <v>9499340351.3780575</v>
      </c>
      <c r="I45" s="2">
        <f>SUM(I25:I44)</f>
        <v>2687690</v>
      </c>
      <c r="J45" s="2">
        <f>SUM(J25:J44)</f>
        <v>649510560</v>
      </c>
      <c r="K45" s="2">
        <f>SUM(K25:K44)</f>
        <v>0</v>
      </c>
      <c r="L45" s="7" t="s">
        <v>467</v>
      </c>
      <c r="M45" s="7">
        <f>+四表!B44</f>
        <v>3873157433</v>
      </c>
      <c r="N45" s="7">
        <f>M22+M44-M45</f>
        <v>0</v>
      </c>
    </row>
  </sheetData>
  <phoneticPr fontId="3"/>
  <pageMargins left="0.39370078740157483" right="0.39370078740157483" top="0.6692913385826772" bottom="0.39370078740157483" header="0.19685039370078741" footer="0.19685039370078741"/>
  <pageSetup paperSize="9" scale="67" orientation="landscape" r:id="rId1"/>
  <rowBreaks count="1" manualBreakCount="1">
    <brk id="44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FFCC"/>
    <pageSetUpPr fitToPage="1"/>
  </sheetPr>
  <dimension ref="A1:H36"/>
  <sheetViews>
    <sheetView view="pageBreakPreview" zoomScale="80" zoomScaleNormal="100" zoomScaleSheetLayoutView="80" workbookViewId="0"/>
  </sheetViews>
  <sheetFormatPr defaultColWidth="8.90625" defaultRowHeight="11" x14ac:dyDescent="0.2"/>
  <cols>
    <col min="1" max="1" width="32" style="7" bestFit="1" customWidth="1"/>
    <col min="2" max="7" width="19.90625" style="7" customWidth="1"/>
    <col min="8" max="8" width="11.36328125" style="7" bestFit="1" customWidth="1"/>
    <col min="9" max="16384" width="8.90625" style="7"/>
  </cols>
  <sheetData>
    <row r="1" spans="1:7" ht="14" x14ac:dyDescent="0.2">
      <c r="A1" s="44" t="s">
        <v>131</v>
      </c>
      <c r="G1" s="9" t="str">
        <f>"自治体名："&amp;基礎情報!C2</f>
        <v>自治体名：笠間市　一般会計等</v>
      </c>
    </row>
    <row r="2" spans="1:7" ht="13" x14ac:dyDescent="0.2">
      <c r="A2" s="8"/>
      <c r="G2" s="9" t="str">
        <f>"年度：令和"&amp;基礎情報!C3&amp;"年度"</f>
        <v>年度：令和2年度</v>
      </c>
    </row>
    <row r="3" spans="1:7" ht="13" x14ac:dyDescent="0.2">
      <c r="A3" s="8"/>
      <c r="G3" s="53"/>
    </row>
    <row r="4" spans="1:7" ht="13" x14ac:dyDescent="0.2">
      <c r="G4" s="9" t="s">
        <v>94</v>
      </c>
    </row>
    <row r="5" spans="1:7" ht="22.5" customHeight="1" x14ac:dyDescent="0.2">
      <c r="A5" s="3" t="s">
        <v>29</v>
      </c>
      <c r="B5" s="3" t="s">
        <v>28</v>
      </c>
      <c r="C5" s="3" t="s">
        <v>27</v>
      </c>
      <c r="D5" s="3" t="s">
        <v>26</v>
      </c>
      <c r="E5" s="3" t="s">
        <v>25</v>
      </c>
      <c r="F5" s="1" t="s">
        <v>24</v>
      </c>
      <c r="G5" s="1" t="s">
        <v>8</v>
      </c>
    </row>
    <row r="6" spans="1:7" ht="18" customHeight="1" x14ac:dyDescent="0.2">
      <c r="A6" s="100" t="s">
        <v>532</v>
      </c>
      <c r="B6" s="2">
        <v>6680836996</v>
      </c>
      <c r="C6" s="2"/>
      <c r="D6" s="2"/>
      <c r="E6" s="2"/>
      <c r="F6" s="2">
        <f>SUM(B6:E6)</f>
        <v>6680836996</v>
      </c>
      <c r="G6" s="2">
        <v>6904584000</v>
      </c>
    </row>
    <row r="7" spans="1:7" ht="18" customHeight="1" x14ac:dyDescent="0.2">
      <c r="A7" s="100" t="s">
        <v>533</v>
      </c>
      <c r="B7" s="2">
        <f>1265311584-C7</f>
        <v>1264711584</v>
      </c>
      <c r="C7" s="2">
        <v>600000</v>
      </c>
      <c r="D7" s="2"/>
      <c r="E7" s="2"/>
      <c r="F7" s="2">
        <f t="shared" ref="F7" si="0">SUM(B7:E7)</f>
        <v>1265311584</v>
      </c>
      <c r="G7" s="2">
        <v>1671770000</v>
      </c>
    </row>
    <row r="8" spans="1:7" ht="18" customHeight="1" x14ac:dyDescent="0.2">
      <c r="A8" s="100" t="s">
        <v>534</v>
      </c>
      <c r="B8" s="2">
        <v>26911995</v>
      </c>
      <c r="C8" s="2"/>
      <c r="D8" s="2"/>
      <c r="E8" s="2"/>
      <c r="F8" s="2">
        <v>0</v>
      </c>
      <c r="G8" s="2">
        <v>0</v>
      </c>
    </row>
    <row r="9" spans="1:7" ht="18" customHeight="1" x14ac:dyDescent="0.2">
      <c r="A9" s="100" t="s">
        <v>535</v>
      </c>
      <c r="B9" s="2">
        <v>10823237</v>
      </c>
      <c r="C9" s="2"/>
      <c r="D9" s="2"/>
      <c r="E9" s="2"/>
      <c r="F9" s="2">
        <v>10823237</v>
      </c>
      <c r="G9" s="2">
        <v>10823000</v>
      </c>
    </row>
    <row r="10" spans="1:7" ht="18" customHeight="1" x14ac:dyDescent="0.2">
      <c r="A10" s="100" t="s">
        <v>536</v>
      </c>
      <c r="B10" s="2">
        <v>142641549</v>
      </c>
      <c r="C10" s="2"/>
      <c r="D10" s="2"/>
      <c r="E10" s="2"/>
      <c r="F10" s="2">
        <v>134424240</v>
      </c>
      <c r="G10" s="2">
        <v>134424000</v>
      </c>
    </row>
    <row r="11" spans="1:7" ht="18" customHeight="1" x14ac:dyDescent="0.2">
      <c r="A11" s="100" t="s">
        <v>537</v>
      </c>
      <c r="B11" s="2">
        <v>11554896</v>
      </c>
      <c r="C11" s="2"/>
      <c r="D11" s="2"/>
      <c r="E11" s="2"/>
      <c r="F11" s="2">
        <v>11554896</v>
      </c>
      <c r="G11" s="2">
        <v>11555000</v>
      </c>
    </row>
    <row r="12" spans="1:7" ht="18" customHeight="1" x14ac:dyDescent="0.2">
      <c r="A12" s="100" t="s">
        <v>538</v>
      </c>
      <c r="B12" s="2">
        <v>729088398</v>
      </c>
      <c r="C12" s="2"/>
      <c r="D12" s="2"/>
      <c r="E12" s="2"/>
      <c r="F12" s="2">
        <v>699184189</v>
      </c>
      <c r="G12" s="2">
        <v>699184000</v>
      </c>
    </row>
    <row r="13" spans="1:7" ht="18" customHeight="1" x14ac:dyDescent="0.2">
      <c r="A13" s="100" t="s">
        <v>539</v>
      </c>
      <c r="B13" s="2">
        <v>83119256</v>
      </c>
      <c r="C13" s="2"/>
      <c r="D13" s="2"/>
      <c r="E13" s="2"/>
      <c r="F13" s="2">
        <v>71486584</v>
      </c>
      <c r="G13" s="2">
        <v>83159000</v>
      </c>
    </row>
    <row r="14" spans="1:7" ht="18" customHeight="1" x14ac:dyDescent="0.2">
      <c r="A14" s="100" t="s">
        <v>540</v>
      </c>
      <c r="B14" s="2">
        <v>34675389</v>
      </c>
      <c r="C14" s="2"/>
      <c r="D14" s="2"/>
      <c r="E14" s="2"/>
      <c r="F14" s="2">
        <v>34678482</v>
      </c>
      <c r="G14" s="2">
        <v>34678000</v>
      </c>
    </row>
    <row r="15" spans="1:7" ht="18" customHeight="1" x14ac:dyDescent="0.2">
      <c r="A15" s="100" t="s">
        <v>541</v>
      </c>
      <c r="B15" s="2">
        <v>87405490</v>
      </c>
      <c r="C15" s="2"/>
      <c r="D15" s="2"/>
      <c r="E15" s="2"/>
      <c r="F15" s="2">
        <v>87445709</v>
      </c>
      <c r="G15" s="2">
        <v>87446000</v>
      </c>
    </row>
    <row r="16" spans="1:7" ht="18" customHeight="1" x14ac:dyDescent="0.2">
      <c r="A16" s="100" t="s">
        <v>542</v>
      </c>
      <c r="B16" s="2">
        <v>226607290</v>
      </c>
      <c r="C16" s="2"/>
      <c r="D16" s="2"/>
      <c r="E16" s="2"/>
      <c r="F16" s="2">
        <v>250321117</v>
      </c>
      <c r="G16" s="2">
        <v>250321000</v>
      </c>
    </row>
    <row r="17" spans="1:7" ht="18" customHeight="1" x14ac:dyDescent="0.2">
      <c r="A17" s="100" t="s">
        <v>543</v>
      </c>
      <c r="B17" s="2">
        <v>379358981</v>
      </c>
      <c r="C17" s="2"/>
      <c r="D17" s="2"/>
      <c r="E17" s="2"/>
      <c r="F17" s="2">
        <v>478950331</v>
      </c>
      <c r="G17" s="2">
        <v>378856000</v>
      </c>
    </row>
    <row r="18" spans="1:7" ht="18" customHeight="1" x14ac:dyDescent="0.2">
      <c r="A18" s="100" t="s">
        <v>544</v>
      </c>
      <c r="B18" s="2">
        <v>25964560</v>
      </c>
      <c r="C18" s="2"/>
      <c r="D18" s="2"/>
      <c r="E18" s="2"/>
      <c r="F18" s="2">
        <v>21102633</v>
      </c>
      <c r="G18" s="2">
        <v>21103000</v>
      </c>
    </row>
    <row r="19" spans="1:7" ht="18" customHeight="1" x14ac:dyDescent="0.2">
      <c r="A19" s="100" t="s">
        <v>545</v>
      </c>
      <c r="B19" s="2">
        <v>663</v>
      </c>
      <c r="C19" s="2"/>
      <c r="D19" s="2"/>
      <c r="E19" s="2"/>
      <c r="F19" s="2">
        <v>0</v>
      </c>
      <c r="G19" s="2">
        <v>0</v>
      </c>
    </row>
    <row r="20" spans="1:7" ht="18" customHeight="1" x14ac:dyDescent="0.2">
      <c r="A20" s="100" t="s">
        <v>546</v>
      </c>
      <c r="B20" s="2">
        <v>15123809</v>
      </c>
      <c r="C20" s="2"/>
      <c r="D20" s="2"/>
      <c r="E20" s="2"/>
      <c r="F20" s="2">
        <v>15124035</v>
      </c>
      <c r="G20" s="2">
        <v>15124000</v>
      </c>
    </row>
    <row r="21" spans="1:7" ht="18" customHeight="1" x14ac:dyDescent="0.2">
      <c r="A21" s="100" t="s">
        <v>547</v>
      </c>
      <c r="B21" s="2">
        <v>113221993</v>
      </c>
      <c r="C21" s="2"/>
      <c r="D21" s="2"/>
      <c r="E21" s="2"/>
      <c r="F21" s="2">
        <v>178108113</v>
      </c>
      <c r="G21" s="2">
        <v>179911000</v>
      </c>
    </row>
    <row r="22" spans="1:7" ht="18" customHeight="1" x14ac:dyDescent="0.2">
      <c r="A22" s="100" t="s">
        <v>548</v>
      </c>
      <c r="B22" s="2">
        <v>102875473</v>
      </c>
      <c r="C22" s="2"/>
      <c r="D22" s="2"/>
      <c r="E22" s="2"/>
      <c r="F22" s="2">
        <v>49506538</v>
      </c>
      <c r="G22" s="2">
        <v>47213000</v>
      </c>
    </row>
    <row r="23" spans="1:7" ht="18" customHeight="1" x14ac:dyDescent="0.2">
      <c r="A23" s="100" t="s">
        <v>549</v>
      </c>
      <c r="B23" s="2">
        <v>1505783397</v>
      </c>
      <c r="C23" s="2"/>
      <c r="D23" s="2"/>
      <c r="E23" s="2"/>
      <c r="F23" s="2">
        <v>1443721488</v>
      </c>
      <c r="G23" s="2">
        <v>1445134000</v>
      </c>
    </row>
    <row r="24" spans="1:7" ht="18" customHeight="1" x14ac:dyDescent="0.2">
      <c r="A24" s="100" t="s">
        <v>550</v>
      </c>
      <c r="B24" s="2">
        <v>5506340</v>
      </c>
      <c r="C24" s="2"/>
      <c r="D24" s="2"/>
      <c r="E24" s="2"/>
      <c r="F24" s="2">
        <v>0</v>
      </c>
      <c r="G24" s="2">
        <v>0</v>
      </c>
    </row>
    <row r="25" spans="1:7" ht="18" customHeight="1" x14ac:dyDescent="0.2">
      <c r="A25" s="100" t="s">
        <v>551</v>
      </c>
      <c r="B25" s="2">
        <v>166206486</v>
      </c>
      <c r="C25" s="2"/>
      <c r="D25" s="2"/>
      <c r="E25" s="2"/>
      <c r="F25" s="2">
        <v>157281972</v>
      </c>
      <c r="G25" s="2">
        <v>157282000</v>
      </c>
    </row>
    <row r="26" spans="1:7" ht="18" customHeight="1" x14ac:dyDescent="0.2">
      <c r="A26" s="100" t="s">
        <v>552</v>
      </c>
      <c r="B26" s="2">
        <v>578808085</v>
      </c>
      <c r="C26" s="2"/>
      <c r="D26" s="2"/>
      <c r="E26" s="2"/>
      <c r="F26" s="2">
        <v>200000000</v>
      </c>
      <c r="G26" s="2">
        <v>200000000</v>
      </c>
    </row>
    <row r="27" spans="1:7" ht="18" customHeight="1" x14ac:dyDescent="0.2">
      <c r="A27" s="100" t="s">
        <v>553</v>
      </c>
      <c r="B27" s="2">
        <v>1483415738</v>
      </c>
      <c r="C27" s="2"/>
      <c r="D27" s="2"/>
      <c r="E27" s="2"/>
      <c r="F27" s="2">
        <v>1483696201</v>
      </c>
      <c r="G27" s="2">
        <v>1483696000</v>
      </c>
    </row>
    <row r="28" spans="1:7" ht="18" customHeight="1" x14ac:dyDescent="0.2">
      <c r="A28" s="100" t="s">
        <v>554</v>
      </c>
      <c r="B28" s="2">
        <v>1235718007</v>
      </c>
      <c r="C28" s="2"/>
      <c r="D28" s="2"/>
      <c r="E28" s="2"/>
      <c r="F28" s="2">
        <v>1723608938</v>
      </c>
      <c r="G28" s="2">
        <v>1723609000</v>
      </c>
    </row>
    <row r="29" spans="1:7" ht="18" customHeight="1" x14ac:dyDescent="0.2">
      <c r="A29" s="100" t="s">
        <v>555</v>
      </c>
      <c r="B29" s="2">
        <v>133850587</v>
      </c>
      <c r="C29" s="2"/>
      <c r="D29" s="2"/>
      <c r="E29" s="2"/>
      <c r="F29" s="2">
        <v>128913019</v>
      </c>
      <c r="G29" s="2">
        <v>129950000</v>
      </c>
    </row>
    <row r="30" spans="1:7" ht="18" customHeight="1" x14ac:dyDescent="0.2">
      <c r="A30" s="100" t="s">
        <v>556</v>
      </c>
      <c r="B30" s="2">
        <v>9144000</v>
      </c>
      <c r="C30" s="2"/>
      <c r="D30" s="2"/>
      <c r="E30" s="2"/>
      <c r="F30" s="2">
        <v>28576136</v>
      </c>
      <c r="G30" s="2">
        <v>18860000</v>
      </c>
    </row>
    <row r="31" spans="1:7" ht="18" customHeight="1" x14ac:dyDescent="0.2">
      <c r="A31" s="100" t="s">
        <v>558</v>
      </c>
      <c r="B31" s="2">
        <v>14760312</v>
      </c>
      <c r="C31" s="2"/>
      <c r="D31" s="2"/>
      <c r="E31" s="2"/>
      <c r="F31" s="2">
        <f t="shared" ref="F31:F32" si="1">SUM(B31:E31)</f>
        <v>14760312</v>
      </c>
      <c r="G31" s="2">
        <v>13413000</v>
      </c>
    </row>
    <row r="32" spans="1:7" ht="18" customHeight="1" x14ac:dyDescent="0.2">
      <c r="A32" s="100" t="s">
        <v>559</v>
      </c>
      <c r="B32" s="2">
        <v>230948486</v>
      </c>
      <c r="C32" s="2"/>
      <c r="D32" s="2"/>
      <c r="E32" s="2"/>
      <c r="F32" s="2">
        <f t="shared" si="1"/>
        <v>230948486</v>
      </c>
      <c r="G32" s="2">
        <v>230948000</v>
      </c>
    </row>
    <row r="33" spans="1:8" ht="18" customHeight="1" x14ac:dyDescent="0.2">
      <c r="A33" s="82"/>
      <c r="B33" s="2"/>
      <c r="C33" s="2"/>
      <c r="D33" s="2"/>
      <c r="E33" s="2"/>
      <c r="F33" s="2">
        <f t="shared" ref="F33" si="2">SUM(B33:E33)</f>
        <v>0</v>
      </c>
      <c r="G33" s="2"/>
    </row>
    <row r="34" spans="1:8" ht="18" customHeight="1" x14ac:dyDescent="0.2">
      <c r="A34" s="6" t="s">
        <v>9</v>
      </c>
      <c r="B34" s="2">
        <f>SUM(B6:B33)</f>
        <v>15299062997</v>
      </c>
      <c r="C34" s="2">
        <f>SUM(C6:C33)</f>
        <v>600000</v>
      </c>
      <c r="D34" s="2">
        <f>SUM(D6:D33)</f>
        <v>0</v>
      </c>
      <c r="E34" s="2">
        <f>SUM(E6:E33)</f>
        <v>0</v>
      </c>
      <c r="F34" s="2">
        <f>SUM(F6:F33)</f>
        <v>15400365236</v>
      </c>
      <c r="G34" s="2">
        <f>SUM(G6:G33)</f>
        <v>15933043000</v>
      </c>
      <c r="H34" s="7">
        <f>+F34-四表!B48-四表!B57</f>
        <v>0</v>
      </c>
    </row>
    <row r="35" spans="1:8" ht="18" customHeight="1" x14ac:dyDescent="0.2"/>
    <row r="36" spans="1:8" ht="18" customHeight="1" x14ac:dyDescent="0.2"/>
  </sheetData>
  <phoneticPr fontId="3"/>
  <pageMargins left="0.39370078740157483" right="0.39370078740157483" top="0.6692913385826772" bottom="0.39370078740157483" header="0.19685039370078741" footer="0.19685039370078741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FFCC"/>
  </sheetPr>
  <dimension ref="A1:I13"/>
  <sheetViews>
    <sheetView view="pageBreakPreview" zoomScaleNormal="100" zoomScaleSheetLayoutView="100" workbookViewId="0"/>
  </sheetViews>
  <sheetFormatPr defaultColWidth="8.90625" defaultRowHeight="11" x14ac:dyDescent="0.2"/>
  <cols>
    <col min="1" max="1" width="30.90625" style="7" customWidth="1"/>
    <col min="2" max="6" width="19.90625" style="7" customWidth="1"/>
    <col min="7" max="8" width="8.90625" style="7"/>
    <col min="9" max="9" width="9.453125" style="7" bestFit="1" customWidth="1"/>
    <col min="10" max="16384" width="8.90625" style="7"/>
  </cols>
  <sheetData>
    <row r="1" spans="1:9" ht="14" x14ac:dyDescent="0.2">
      <c r="A1" s="44" t="s">
        <v>132</v>
      </c>
      <c r="F1" s="9" t="str">
        <f>"自治体名："&amp;基礎情報!C2</f>
        <v>自治体名：笠間市　一般会計等</v>
      </c>
    </row>
    <row r="2" spans="1:9" ht="13" x14ac:dyDescent="0.2">
      <c r="A2" s="8"/>
      <c r="F2" s="9" t="str">
        <f>"年度：令和"&amp;基礎情報!C3&amp;"年度"</f>
        <v>年度：令和2年度</v>
      </c>
    </row>
    <row r="3" spans="1:9" ht="13" x14ac:dyDescent="0.2">
      <c r="A3" s="8"/>
    </row>
    <row r="4" spans="1:9" ht="13" x14ac:dyDescent="0.2">
      <c r="F4" s="9" t="s">
        <v>94</v>
      </c>
    </row>
    <row r="5" spans="1:9" ht="22.5" customHeight="1" x14ac:dyDescent="0.2">
      <c r="A5" s="148" t="s">
        <v>35</v>
      </c>
      <c r="B5" s="148" t="s">
        <v>34</v>
      </c>
      <c r="C5" s="148"/>
      <c r="D5" s="148" t="s">
        <v>33</v>
      </c>
      <c r="E5" s="148"/>
      <c r="F5" s="149" t="s">
        <v>32</v>
      </c>
    </row>
    <row r="6" spans="1:9" ht="22.5" customHeight="1" x14ac:dyDescent="0.2">
      <c r="A6" s="148"/>
      <c r="B6" s="3" t="s">
        <v>31</v>
      </c>
      <c r="C6" s="1" t="s">
        <v>30</v>
      </c>
      <c r="D6" s="3" t="s">
        <v>31</v>
      </c>
      <c r="E6" s="1" t="s">
        <v>30</v>
      </c>
      <c r="F6" s="148"/>
    </row>
    <row r="7" spans="1:9" ht="18" customHeight="1" x14ac:dyDescent="0.2">
      <c r="A7" s="100" t="s">
        <v>560</v>
      </c>
      <c r="B7" s="2">
        <v>0</v>
      </c>
      <c r="C7" s="2">
        <v>0</v>
      </c>
      <c r="D7" s="2">
        <v>1034872</v>
      </c>
      <c r="E7" s="2">
        <v>0</v>
      </c>
      <c r="F7" s="2">
        <f>B7+D7</f>
        <v>1034872</v>
      </c>
    </row>
    <row r="8" spans="1:9" ht="18" customHeight="1" x14ac:dyDescent="0.2">
      <c r="A8" s="100" t="s">
        <v>561</v>
      </c>
      <c r="B8" s="2">
        <v>0</v>
      </c>
      <c r="C8" s="2">
        <v>0</v>
      </c>
      <c r="D8" s="2"/>
      <c r="E8" s="2">
        <v>0</v>
      </c>
      <c r="F8" s="2">
        <f t="shared" ref="F8:F11" si="0">B8+D8</f>
        <v>0</v>
      </c>
    </row>
    <row r="9" spans="1:9" ht="18" customHeight="1" x14ac:dyDescent="0.2">
      <c r="A9" s="100" t="s">
        <v>562</v>
      </c>
      <c r="B9" s="2">
        <v>1420000</v>
      </c>
      <c r="C9" s="2">
        <v>0</v>
      </c>
      <c r="D9" s="2">
        <v>300000</v>
      </c>
      <c r="E9" s="2">
        <v>0</v>
      </c>
      <c r="F9" s="2">
        <f t="shared" si="0"/>
        <v>1720000</v>
      </c>
    </row>
    <row r="10" spans="1:9" ht="18" customHeight="1" x14ac:dyDescent="0.2">
      <c r="A10" s="100" t="s">
        <v>563</v>
      </c>
      <c r="B10" s="2">
        <v>0</v>
      </c>
      <c r="C10" s="2">
        <v>0</v>
      </c>
      <c r="D10" s="2"/>
      <c r="E10" s="2">
        <v>0</v>
      </c>
      <c r="F10" s="2">
        <f t="shared" si="0"/>
        <v>0</v>
      </c>
    </row>
    <row r="11" spans="1:9" ht="18" customHeight="1" x14ac:dyDescent="0.2">
      <c r="A11" s="100" t="s">
        <v>564</v>
      </c>
      <c r="B11" s="2">
        <v>0</v>
      </c>
      <c r="C11" s="2">
        <v>0</v>
      </c>
      <c r="D11" s="2"/>
      <c r="E11" s="2">
        <v>0</v>
      </c>
      <c r="F11" s="2">
        <f t="shared" si="0"/>
        <v>0</v>
      </c>
    </row>
    <row r="12" spans="1:9" ht="18" customHeight="1" x14ac:dyDescent="0.2">
      <c r="A12" s="4"/>
      <c r="B12" s="2"/>
      <c r="C12" s="2"/>
      <c r="D12" s="2"/>
      <c r="E12" s="2"/>
      <c r="F12" s="2">
        <f t="shared" ref="F12" si="1">B12+D12</f>
        <v>0</v>
      </c>
      <c r="G12" s="7" t="s">
        <v>465</v>
      </c>
      <c r="H12" s="7">
        <f>+四表!B47</f>
        <v>1420000</v>
      </c>
      <c r="I12" s="7">
        <f>+B13-H12</f>
        <v>0</v>
      </c>
    </row>
    <row r="13" spans="1:9" ht="18" customHeight="1" x14ac:dyDescent="0.2">
      <c r="A13" s="6" t="s">
        <v>9</v>
      </c>
      <c r="B13" s="2">
        <f>SUM(B7:B12)</f>
        <v>1420000</v>
      </c>
      <c r="C13" s="2">
        <f>SUM(C7:C12)</f>
        <v>0</v>
      </c>
      <c r="D13" s="2">
        <f>SUM(D7:D12)</f>
        <v>1334872</v>
      </c>
      <c r="E13" s="2">
        <f>SUM(E7:E12)</f>
        <v>0</v>
      </c>
      <c r="F13" s="2">
        <f>SUM(F7:F12)</f>
        <v>2754872</v>
      </c>
      <c r="G13" s="7" t="s">
        <v>466</v>
      </c>
      <c r="H13" s="7">
        <f>+四表!B56</f>
        <v>1334872</v>
      </c>
      <c r="I13" s="7">
        <f>+D13-H13</f>
        <v>0</v>
      </c>
    </row>
  </sheetData>
  <mergeCells count="4">
    <mergeCell ref="A5:A6"/>
    <mergeCell ref="B5:C5"/>
    <mergeCell ref="D5:E5"/>
    <mergeCell ref="F5:F6"/>
  </mergeCells>
  <phoneticPr fontId="3"/>
  <pageMargins left="0.78740157480314965" right="0.2" top="0.6692913385826772" bottom="0.39370078740157483" header="0.19685039370078741" footer="0.19685039370078741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FFCC"/>
  </sheetPr>
  <dimension ref="A1:F26"/>
  <sheetViews>
    <sheetView view="pageBreakPreview" zoomScaleNormal="100" zoomScaleSheetLayoutView="100" workbookViewId="0"/>
  </sheetViews>
  <sheetFormatPr defaultColWidth="8.90625" defaultRowHeight="11" x14ac:dyDescent="0.2"/>
  <cols>
    <col min="1" max="1" width="36.7265625" style="7" bestFit="1" customWidth="1"/>
    <col min="2" max="3" width="19.90625" style="7" customWidth="1"/>
    <col min="4" max="4" width="8.90625" style="7"/>
    <col min="5" max="5" width="9.36328125" style="7" bestFit="1" customWidth="1"/>
    <col min="6" max="6" width="9.453125" style="7" bestFit="1" customWidth="1"/>
    <col min="7" max="16384" width="8.90625" style="7"/>
  </cols>
  <sheetData>
    <row r="1" spans="1:3" ht="14" x14ac:dyDescent="0.2">
      <c r="A1" s="44" t="s">
        <v>133</v>
      </c>
      <c r="C1" s="9" t="str">
        <f>"自治体名："&amp;基礎情報!C2</f>
        <v>自治体名：笠間市　一般会計等</v>
      </c>
    </row>
    <row r="2" spans="1:3" ht="13" x14ac:dyDescent="0.2">
      <c r="A2" s="8"/>
      <c r="C2" s="9" t="str">
        <f>"年度：令和"&amp;基礎情報!C3&amp;"年度"</f>
        <v>年度：令和2年度</v>
      </c>
    </row>
    <row r="3" spans="1:3" ht="13" x14ac:dyDescent="0.2">
      <c r="A3" s="8"/>
      <c r="C3" s="9"/>
    </row>
    <row r="4" spans="1:3" ht="13" x14ac:dyDescent="0.2">
      <c r="C4" s="9" t="s">
        <v>94</v>
      </c>
    </row>
    <row r="5" spans="1:3" ht="22.5" customHeight="1" x14ac:dyDescent="0.2">
      <c r="A5" s="3" t="s">
        <v>35</v>
      </c>
      <c r="B5" s="3" t="s">
        <v>31</v>
      </c>
      <c r="C5" s="3" t="s">
        <v>39</v>
      </c>
    </row>
    <row r="6" spans="1:3" ht="18" customHeight="1" x14ac:dyDescent="0.2">
      <c r="A6" s="4" t="s">
        <v>38</v>
      </c>
      <c r="B6" s="2"/>
      <c r="C6" s="2"/>
    </row>
    <row r="7" spans="1:3" ht="18" customHeight="1" x14ac:dyDescent="0.2">
      <c r="A7" s="100" t="s">
        <v>579</v>
      </c>
      <c r="B7" s="2">
        <v>41227737</v>
      </c>
      <c r="C7" s="2">
        <v>0</v>
      </c>
    </row>
    <row r="8" spans="1:3" ht="18" customHeight="1" x14ac:dyDescent="0.2">
      <c r="A8" s="100" t="s">
        <v>580</v>
      </c>
      <c r="B8" s="2">
        <v>2842000</v>
      </c>
      <c r="C8" s="2">
        <v>113680</v>
      </c>
    </row>
    <row r="9" spans="1:3" ht="18" customHeight="1" x14ac:dyDescent="0.2">
      <c r="A9" s="4"/>
      <c r="B9" s="2"/>
      <c r="C9" s="2"/>
    </row>
    <row r="10" spans="1:3" ht="18" customHeight="1" thickBot="1" x14ac:dyDescent="0.25">
      <c r="A10" s="11" t="s">
        <v>36</v>
      </c>
      <c r="B10" s="10">
        <f>SUM(B6:B9)</f>
        <v>44069737</v>
      </c>
      <c r="C10" s="10">
        <f>SUM(C6:C9)</f>
        <v>113680</v>
      </c>
    </row>
    <row r="11" spans="1:3" ht="18" customHeight="1" thickTop="1" x14ac:dyDescent="0.2">
      <c r="A11" s="4" t="s">
        <v>37</v>
      </c>
      <c r="B11" s="2"/>
      <c r="C11" s="2"/>
    </row>
    <row r="12" spans="1:3" ht="18" customHeight="1" x14ac:dyDescent="0.2">
      <c r="A12" s="100" t="s">
        <v>565</v>
      </c>
      <c r="B12" s="2">
        <v>77581145</v>
      </c>
      <c r="C12" s="2">
        <v>8813218</v>
      </c>
    </row>
    <row r="13" spans="1:3" ht="18" customHeight="1" x14ac:dyDescent="0.2">
      <c r="A13" s="100" t="s">
        <v>566</v>
      </c>
      <c r="B13" s="2">
        <v>2769951</v>
      </c>
      <c r="C13" s="2">
        <v>286136</v>
      </c>
    </row>
    <row r="14" spans="1:3" ht="18" customHeight="1" x14ac:dyDescent="0.2">
      <c r="A14" s="100" t="s">
        <v>567</v>
      </c>
      <c r="B14" s="2">
        <v>181234989</v>
      </c>
      <c r="C14" s="2">
        <v>19663996</v>
      </c>
    </row>
    <row r="15" spans="1:3" ht="18" customHeight="1" x14ac:dyDescent="0.2">
      <c r="A15" s="100" t="s">
        <v>568</v>
      </c>
      <c r="B15" s="2">
        <v>11806170</v>
      </c>
      <c r="C15" s="2">
        <v>1351806</v>
      </c>
    </row>
    <row r="16" spans="1:3" ht="18" customHeight="1" x14ac:dyDescent="0.2">
      <c r="A16" s="100" t="s">
        <v>570</v>
      </c>
      <c r="B16" s="2">
        <v>254110</v>
      </c>
      <c r="C16" s="2">
        <v>24572</v>
      </c>
    </row>
    <row r="17" spans="1:6" ht="18" customHeight="1" x14ac:dyDescent="0.2">
      <c r="A17" s="100" t="s">
        <v>571</v>
      </c>
      <c r="B17" s="2">
        <v>229600</v>
      </c>
      <c r="C17" s="2">
        <v>0</v>
      </c>
    </row>
    <row r="18" spans="1:6" ht="18" customHeight="1" x14ac:dyDescent="0.2">
      <c r="A18" s="100" t="s">
        <v>572</v>
      </c>
      <c r="B18" s="2">
        <v>9477250</v>
      </c>
      <c r="C18" s="2">
        <v>0</v>
      </c>
    </row>
    <row r="19" spans="1:6" ht="18" customHeight="1" x14ac:dyDescent="0.2">
      <c r="A19" s="100" t="s">
        <v>574</v>
      </c>
      <c r="B19" s="2">
        <v>13896718</v>
      </c>
      <c r="C19" s="2">
        <v>0</v>
      </c>
    </row>
    <row r="20" spans="1:6" ht="18" customHeight="1" x14ac:dyDescent="0.2">
      <c r="A20" s="100" t="s">
        <v>575</v>
      </c>
      <c r="B20" s="2">
        <v>1836000</v>
      </c>
      <c r="C20" s="2">
        <v>0</v>
      </c>
    </row>
    <row r="21" spans="1:6" ht="18" customHeight="1" x14ac:dyDescent="0.2">
      <c r="A21" s="100" t="s">
        <v>576</v>
      </c>
      <c r="B21" s="2">
        <v>710332</v>
      </c>
      <c r="C21" s="2">
        <v>38500</v>
      </c>
    </row>
    <row r="22" spans="1:6" ht="18" customHeight="1" x14ac:dyDescent="0.2">
      <c r="A22" s="100" t="s">
        <v>577</v>
      </c>
      <c r="B22" s="2">
        <v>222270</v>
      </c>
      <c r="C22" s="2">
        <v>0</v>
      </c>
    </row>
    <row r="23" spans="1:6" ht="18" customHeight="1" x14ac:dyDescent="0.2">
      <c r="A23" s="100" t="s">
        <v>578</v>
      </c>
      <c r="B23" s="2">
        <v>25871122</v>
      </c>
      <c r="C23" s="2">
        <v>6359122</v>
      </c>
    </row>
    <row r="24" spans="1:6" ht="18" customHeight="1" x14ac:dyDescent="0.2">
      <c r="A24" s="4"/>
      <c r="B24" s="2"/>
      <c r="C24" s="2"/>
    </row>
    <row r="25" spans="1:6" ht="18" customHeight="1" thickBot="1" x14ac:dyDescent="0.25">
      <c r="A25" s="11" t="s">
        <v>36</v>
      </c>
      <c r="B25" s="10">
        <f>SUM(B11:B24)</f>
        <v>325889657</v>
      </c>
      <c r="C25" s="10">
        <f>SUM(C11:C24)</f>
        <v>36537350</v>
      </c>
      <c r="D25" s="7" t="s">
        <v>464</v>
      </c>
      <c r="E25" s="7">
        <f>+四表!B46</f>
        <v>369959394</v>
      </c>
      <c r="F25" s="7">
        <f>+B26-E25</f>
        <v>0</v>
      </c>
    </row>
    <row r="26" spans="1:6" ht="18" customHeight="1" thickTop="1" x14ac:dyDescent="0.2">
      <c r="A26" s="6" t="s">
        <v>9</v>
      </c>
      <c r="B26" s="19">
        <f>B10+B25</f>
        <v>369959394</v>
      </c>
      <c r="C26" s="19">
        <f>C10+C25</f>
        <v>36651030</v>
      </c>
      <c r="D26" s="7" t="s">
        <v>463</v>
      </c>
      <c r="E26" s="7">
        <f>+四表!B52</f>
        <v>-36651030</v>
      </c>
      <c r="F26" s="7">
        <f>+C26+E26</f>
        <v>0</v>
      </c>
    </row>
  </sheetData>
  <phoneticPr fontId="3"/>
  <pageMargins left="0.78740157480314965" right="0.39370078740157483" top="0.6692913385826772" bottom="0.39370078740157483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11</vt:i4>
      </vt:variant>
    </vt:vector>
  </HeadingPairs>
  <TitlesOfParts>
    <vt:vector size="27" baseType="lpstr">
      <vt:lpstr>基礎情報</vt:lpstr>
      <vt:lpstr>四表</vt:lpstr>
      <vt:lpstr>有形固定資産の明細貼付</vt:lpstr>
      <vt:lpstr>行政目的別の明細</vt:lpstr>
      <vt:lpstr>資産項目の明細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地方債の明細</vt:lpstr>
      <vt:lpstr>引当金の明細</vt:lpstr>
      <vt:lpstr>補助金等の明細</vt:lpstr>
      <vt:lpstr>財源の明細</vt:lpstr>
      <vt:lpstr>財源情報の明細</vt:lpstr>
      <vt:lpstr>資金の明細</vt:lpstr>
      <vt:lpstr>引当金の明細!Print_Area</vt:lpstr>
      <vt:lpstr>基金の明細!Print_Area</vt:lpstr>
      <vt:lpstr>財源の明細!Print_Area</vt:lpstr>
      <vt:lpstr>財源情報の明細!Print_Area</vt:lpstr>
      <vt:lpstr>資産項目の明細!Print_Area</vt:lpstr>
      <vt:lpstr>貸付金の明細!Print_Area</vt:lpstr>
      <vt:lpstr>地方債の明細!Print_Area</vt:lpstr>
      <vt:lpstr>長期延滞債権の明細!Print_Area</vt:lpstr>
      <vt:lpstr>投資及び出資金の明細!Print_Area</vt:lpstr>
      <vt:lpstr>補助金等の明細!Print_Area</vt:lpstr>
      <vt:lpstr>未収金の明細!Print_Area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st2157</dc:creator>
  <cp:lastModifiedBy>st2157</cp:lastModifiedBy>
  <cp:lastPrinted>2021-11-30T04:39:11Z</cp:lastPrinted>
  <dcterms:created xsi:type="dcterms:W3CDTF">2017-04-18T04:57:51Z</dcterms:created>
  <dcterms:modified xsi:type="dcterms:W3CDTF">2021-11-30T05:09:14Z</dcterms:modified>
</cp:coreProperties>
</file>