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/>
  <mc:AlternateContent xmlns:mc="http://schemas.openxmlformats.org/markup-compatibility/2006">
    <mc:Choice Requires="x15">
      <x15ac:absPath xmlns:x15ac="http://schemas.microsoft.com/office/spreadsheetml/2010/11/ac" url="G:\共有ドライブ\070_地方創生支援\02_公会計\01_顧問・支援\28071_笠間市\R1\■報告書\4_一般等全体財務書類\"/>
    </mc:Choice>
  </mc:AlternateContent>
  <xr:revisionPtr revIDLastSave="0" documentId="13_ncr:1_{9B6B156F-796E-4D0D-A5D9-8941D65845EB}" xr6:coauthVersionLast="45" xr6:coauthVersionMax="45" xr10:uidLastSave="{00000000-0000-0000-0000-000000000000}"/>
  <bookViews>
    <workbookView xWindow="28680" yWindow="-120" windowWidth="29040" windowHeight="15840" tabRatio="852" activeTab="1" xr2:uid="{00000000-000D-0000-FFFF-FFFF00000000}"/>
  </bookViews>
  <sheets>
    <sheet name="基礎情報" sheetId="14" r:id="rId1"/>
    <sheet name="資産項目の明細" sheetId="15" r:id="rId2"/>
    <sheet name="有形固定資産の明細貼付" sheetId="20" r:id="rId3"/>
    <sheet name="行政目的別の明細" sheetId="19" r:id="rId4"/>
    <sheet name="投資及び出資金の明細" sheetId="1" r:id="rId5"/>
    <sheet name="基金の明細" sheetId="2" r:id="rId6"/>
    <sheet name="貸付金の明細" sheetId="3" r:id="rId7"/>
    <sheet name="長期延滞債権の明細" sheetId="4" r:id="rId8"/>
    <sheet name="未収金の明細" sheetId="5" r:id="rId9"/>
    <sheet name="地方債の明細" sheetId="6" r:id="rId10"/>
    <sheet name="引当金の明細" sheetId="10" r:id="rId11"/>
    <sheet name="補助金等の明細" sheetId="11" r:id="rId12"/>
    <sheet name="財源の明細" sheetId="12" r:id="rId13"/>
    <sheet name="財源情報の明細" sheetId="17" r:id="rId14"/>
    <sheet name="四表" sheetId="21" r:id="rId15"/>
    <sheet name="資金の明細" sheetId="13" r:id="rId16"/>
  </sheets>
  <definedNames>
    <definedName name="AS2DocOpenMode" hidden="1">"AS2DocumentEdit"</definedName>
    <definedName name="_xlnm.Print_Area" localSheetId="12">財源の明細!$A$1:$E$31</definedName>
    <definedName name="_xlnm.Print_Area" localSheetId="13">財源情報の明細!$A$1:$F$12</definedName>
    <definedName name="_xlnm.Print_Area" localSheetId="1">資産項目の明細!$A$1:$R$49</definedName>
    <definedName name="_xlnm.Print_Area" localSheetId="9">地方債の明細!$A$1:$K$38</definedName>
    <definedName name="_xlnm.Print_Area" localSheetId="11">補助金等の明細!$A$1:$E$18</definedName>
  </definedNames>
  <calcPr calcId="181029"/>
</workbook>
</file>

<file path=xl/calcChain.xml><?xml version="1.0" encoding="utf-8"?>
<calcChain xmlns="http://schemas.openxmlformats.org/spreadsheetml/2006/main">
  <c r="E28" i="12" l="1"/>
  <c r="E27" i="12"/>
  <c r="D9" i="17" l="1"/>
  <c r="J21" i="17" l="1"/>
  <c r="H7" i="12" l="1"/>
  <c r="E7" i="12" s="1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H18" i="12"/>
  <c r="C27" i="4" l="1"/>
  <c r="F11" i="3"/>
  <c r="F17" i="2" l="1"/>
  <c r="F16" i="2"/>
  <c r="F21" i="2"/>
  <c r="F20" i="2"/>
  <c r="F19" i="2"/>
  <c r="F18" i="2"/>
  <c r="F15" i="2"/>
  <c r="F14" i="2"/>
  <c r="F13" i="2"/>
  <c r="B7" i="2"/>
  <c r="I41" i="1" l="1"/>
  <c r="I31" i="1"/>
  <c r="J37" i="1"/>
  <c r="G37" i="1"/>
  <c r="E37" i="1"/>
  <c r="H37" i="1" l="1"/>
  <c r="G18" i="1" l="1"/>
  <c r="E18" i="1"/>
  <c r="G17" i="1"/>
  <c r="E17" i="1"/>
  <c r="G16" i="1"/>
  <c r="E16" i="1"/>
  <c r="G15" i="1"/>
  <c r="E15" i="1"/>
  <c r="G14" i="1"/>
  <c r="E14" i="1"/>
  <c r="H15" i="1" l="1"/>
  <c r="H14" i="1"/>
  <c r="H18" i="1"/>
  <c r="H16" i="1"/>
  <c r="H17" i="1"/>
  <c r="P53" i="15" l="1"/>
  <c r="I7" i="20" l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6" i="20"/>
  <c r="H22" i="12" l="1"/>
  <c r="F31" i="2"/>
  <c r="F30" i="2"/>
  <c r="F29" i="2"/>
  <c r="F28" i="2"/>
  <c r="F27" i="2"/>
  <c r="F26" i="2"/>
  <c r="F25" i="2"/>
  <c r="F24" i="2"/>
  <c r="F23" i="2"/>
  <c r="F22" i="2"/>
  <c r="F12" i="2"/>
  <c r="F11" i="2"/>
  <c r="F10" i="2"/>
  <c r="F9" i="2"/>
  <c r="F8" i="2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H25" i="1" l="1"/>
  <c r="H30" i="1"/>
  <c r="H27" i="1"/>
  <c r="H32" i="1"/>
  <c r="H31" i="1"/>
  <c r="H28" i="1"/>
  <c r="H26" i="1"/>
  <c r="H29" i="1"/>
  <c r="B3" i="13" l="1"/>
  <c r="F2" i="17"/>
  <c r="E3" i="12"/>
  <c r="E3" i="11"/>
  <c r="F2" i="10"/>
  <c r="K2" i="6"/>
  <c r="C2" i="5"/>
  <c r="C2" i="4"/>
  <c r="F2" i="3"/>
  <c r="G2" i="2"/>
  <c r="K2" i="1"/>
  <c r="R3" i="15"/>
  <c r="D12" i="17" l="1"/>
  <c r="J20" i="17" l="1"/>
  <c r="J16" i="17" l="1"/>
  <c r="M14" i="17"/>
  <c r="M13" i="17"/>
  <c r="M11" i="17"/>
  <c r="M12" i="17"/>
  <c r="M10" i="17"/>
  <c r="M9" i="17"/>
  <c r="M8" i="17"/>
  <c r="J19" i="17"/>
  <c r="J18" i="17"/>
  <c r="J15" i="17"/>
  <c r="J14" i="17"/>
  <c r="J13" i="17"/>
  <c r="J12" i="17"/>
  <c r="J11" i="17"/>
  <c r="J10" i="17"/>
  <c r="J9" i="17"/>
  <c r="J8" i="17"/>
  <c r="C15" i="17"/>
  <c r="C12" i="17"/>
  <c r="B10" i="17"/>
  <c r="B9" i="17"/>
  <c r="B8" i="17"/>
  <c r="C9" i="17"/>
  <c r="M16" i="17"/>
  <c r="E29" i="12"/>
  <c r="E26" i="12"/>
  <c r="E23" i="12"/>
  <c r="G23" i="12" s="1"/>
  <c r="J41" i="1"/>
  <c r="G41" i="1"/>
  <c r="E41" i="1"/>
  <c r="J40" i="1"/>
  <c r="G40" i="1"/>
  <c r="E40" i="1"/>
  <c r="J39" i="1"/>
  <c r="G39" i="1"/>
  <c r="E39" i="1"/>
  <c r="J38" i="1"/>
  <c r="G38" i="1"/>
  <c r="E38" i="1"/>
  <c r="J36" i="1"/>
  <c r="G36" i="1"/>
  <c r="E36" i="1"/>
  <c r="J35" i="1"/>
  <c r="G35" i="1"/>
  <c r="E35" i="1"/>
  <c r="H35" i="1" s="1"/>
  <c r="J34" i="1"/>
  <c r="G34" i="1"/>
  <c r="E34" i="1"/>
  <c r="J33" i="1"/>
  <c r="G33" i="1"/>
  <c r="E33" i="1"/>
  <c r="H33" i="1" s="1"/>
  <c r="J24" i="1"/>
  <c r="G24" i="1"/>
  <c r="E24" i="1"/>
  <c r="E30" i="12" l="1"/>
  <c r="G30" i="12" s="1"/>
  <c r="H40" i="1"/>
  <c r="H38" i="1"/>
  <c r="H41" i="1"/>
  <c r="H34" i="1"/>
  <c r="H39" i="1"/>
  <c r="H36" i="1"/>
  <c r="J26" i="17"/>
  <c r="F8" i="17" s="1"/>
  <c r="F12" i="17" s="1"/>
  <c r="H24" i="1"/>
  <c r="B12" i="17"/>
  <c r="E10" i="17"/>
  <c r="E9" i="17"/>
  <c r="D8" i="17"/>
  <c r="M15" i="17" s="1"/>
  <c r="M17" i="17" s="1"/>
  <c r="C8" i="17"/>
  <c r="E31" i="12" l="1"/>
  <c r="E8" i="17"/>
  <c r="M18" i="17" s="1"/>
  <c r="D9" i="10"/>
  <c r="E12" i="17" l="1"/>
  <c r="B13" i="17" s="1"/>
  <c r="P47" i="15"/>
  <c r="P46" i="15"/>
  <c r="P45" i="15"/>
  <c r="P44" i="15"/>
  <c r="P43" i="15"/>
  <c r="P42" i="15"/>
  <c r="P41" i="15"/>
  <c r="P40" i="15"/>
  <c r="P39" i="15"/>
  <c r="P38" i="15"/>
  <c r="P37" i="15"/>
  <c r="P36" i="15"/>
  <c r="P35" i="15"/>
  <c r="P34" i="15"/>
  <c r="P33" i="15"/>
  <c r="P32" i="15"/>
  <c r="P31" i="15"/>
  <c r="N47" i="15"/>
  <c r="N46" i="15"/>
  <c r="N45" i="15"/>
  <c r="N44" i="15"/>
  <c r="N43" i="15"/>
  <c r="N42" i="15"/>
  <c r="N41" i="15"/>
  <c r="N40" i="15"/>
  <c r="N39" i="15"/>
  <c r="N38" i="15"/>
  <c r="N37" i="15"/>
  <c r="N36" i="15"/>
  <c r="N35" i="15"/>
  <c r="N34" i="15"/>
  <c r="N33" i="15"/>
  <c r="N32" i="15"/>
  <c r="N31" i="15"/>
  <c r="L47" i="15"/>
  <c r="L46" i="15"/>
  <c r="L45" i="15"/>
  <c r="L44" i="15"/>
  <c r="L43" i="15"/>
  <c r="L42" i="15"/>
  <c r="L41" i="15"/>
  <c r="L40" i="15"/>
  <c r="L39" i="15"/>
  <c r="L38" i="15"/>
  <c r="L37" i="15"/>
  <c r="L36" i="15"/>
  <c r="L35" i="15"/>
  <c r="L34" i="15"/>
  <c r="L33" i="15"/>
  <c r="L32" i="15"/>
  <c r="L31" i="15"/>
  <c r="J47" i="15"/>
  <c r="J46" i="15"/>
  <c r="J45" i="15"/>
  <c r="J44" i="15"/>
  <c r="J43" i="15"/>
  <c r="J42" i="15"/>
  <c r="J41" i="15"/>
  <c r="J40" i="15"/>
  <c r="J39" i="15"/>
  <c r="J38" i="15"/>
  <c r="J37" i="15"/>
  <c r="J36" i="15"/>
  <c r="J35" i="15"/>
  <c r="J34" i="15"/>
  <c r="J33" i="15"/>
  <c r="J32" i="15"/>
  <c r="J31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D46" i="15"/>
  <c r="D47" i="15"/>
  <c r="D45" i="15"/>
  <c r="D44" i="15"/>
  <c r="D43" i="15"/>
  <c r="D42" i="15"/>
  <c r="D36" i="15"/>
  <c r="D37" i="15"/>
  <c r="D38" i="15"/>
  <c r="D39" i="15"/>
  <c r="D40" i="15"/>
  <c r="D41" i="15"/>
  <c r="D35" i="15"/>
  <c r="D34" i="15"/>
  <c r="D33" i="15"/>
  <c r="D32" i="15"/>
  <c r="D31" i="15"/>
  <c r="P24" i="15"/>
  <c r="P23" i="15"/>
  <c r="P22" i="15"/>
  <c r="P21" i="15"/>
  <c r="P20" i="15"/>
  <c r="P19" i="15"/>
  <c r="P18" i="15"/>
  <c r="P17" i="15"/>
  <c r="P16" i="15"/>
  <c r="P15" i="15"/>
  <c r="P14" i="15"/>
  <c r="P13" i="15"/>
  <c r="P12" i="15"/>
  <c r="P11" i="15"/>
  <c r="P10" i="15"/>
  <c r="P9" i="15"/>
  <c r="P8" i="15"/>
  <c r="N24" i="15"/>
  <c r="N23" i="15"/>
  <c r="N22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10" i="3"/>
  <c r="F9" i="3"/>
  <c r="F8" i="3"/>
  <c r="F7" i="3"/>
  <c r="E13" i="1"/>
  <c r="E12" i="1"/>
  <c r="D43" i="1"/>
  <c r="E23" i="1"/>
  <c r="D19" i="1"/>
  <c r="D33" i="2"/>
  <c r="D13" i="3"/>
  <c r="F12" i="3"/>
  <c r="D19" i="6"/>
  <c r="D11" i="10"/>
  <c r="D17" i="11"/>
  <c r="D10" i="11"/>
  <c r="F8" i="15"/>
  <c r="F25" i="15" s="1"/>
  <c r="D18" i="15"/>
  <c r="D8" i="15"/>
  <c r="D24" i="15"/>
  <c r="D23" i="15"/>
  <c r="D22" i="15"/>
  <c r="D21" i="15"/>
  <c r="D20" i="15"/>
  <c r="D19" i="15"/>
  <c r="D14" i="15"/>
  <c r="D15" i="15"/>
  <c r="D16" i="15"/>
  <c r="D17" i="15"/>
  <c r="D13" i="15"/>
  <c r="D12" i="15"/>
  <c r="D11" i="15"/>
  <c r="D10" i="15"/>
  <c r="D9" i="15"/>
  <c r="D18" i="11" l="1"/>
  <c r="D19" i="11" s="1"/>
  <c r="R41" i="15"/>
  <c r="D25" i="15"/>
  <c r="D48" i="15"/>
  <c r="R37" i="15"/>
  <c r="R38" i="15"/>
  <c r="R33" i="15"/>
  <c r="R45" i="15"/>
  <c r="R44" i="15"/>
  <c r="R34" i="15"/>
  <c r="R42" i="15"/>
  <c r="R46" i="15"/>
  <c r="R32" i="15"/>
  <c r="R35" i="15"/>
  <c r="R39" i="15"/>
  <c r="R47" i="15"/>
  <c r="R36" i="15"/>
  <c r="R40" i="15"/>
  <c r="R31" i="15"/>
  <c r="R43" i="15"/>
  <c r="F1" i="17"/>
  <c r="E2" i="12"/>
  <c r="F1" i="10"/>
  <c r="K1" i="6"/>
  <c r="R2" i="15"/>
  <c r="K1" i="1"/>
  <c r="G1" i="2"/>
  <c r="F1" i="3"/>
  <c r="B2" i="13"/>
  <c r="E2" i="11"/>
  <c r="C1" i="5"/>
  <c r="C1" i="4"/>
  <c r="L25" i="15" l="1"/>
  <c r="L48" i="15"/>
  <c r="N25" i="15"/>
  <c r="P48" i="15"/>
  <c r="F48" i="15"/>
  <c r="H25" i="15" l="1"/>
  <c r="J25" i="15" s="1"/>
  <c r="N48" i="15"/>
  <c r="H48" i="15"/>
  <c r="R48" i="15" s="1"/>
  <c r="U48" i="15" s="1"/>
  <c r="J48" i="15"/>
  <c r="P25" i="15" l="1"/>
  <c r="G23" i="1"/>
  <c r="G13" i="1"/>
  <c r="G12" i="1"/>
  <c r="U49" i="15" l="1"/>
  <c r="H8" i="6" l="1"/>
  <c r="L8" i="6" s="1"/>
  <c r="H9" i="6"/>
  <c r="L9" i="6" s="1"/>
  <c r="H10" i="6"/>
  <c r="L10" i="6" s="1"/>
  <c r="H11" i="6"/>
  <c r="L11" i="6" s="1"/>
  <c r="H12" i="6"/>
  <c r="L12" i="6" s="1"/>
  <c r="H13" i="6"/>
  <c r="L13" i="6" s="1"/>
  <c r="H14" i="6"/>
  <c r="H15" i="6"/>
  <c r="L15" i="6" s="1"/>
  <c r="H16" i="6"/>
  <c r="L16" i="6" s="1"/>
  <c r="H17" i="6"/>
  <c r="L17" i="6" s="1"/>
  <c r="H18" i="6"/>
  <c r="L18" i="6" s="1"/>
  <c r="H7" i="6"/>
  <c r="F7" i="2" l="1"/>
  <c r="F32" i="2"/>
  <c r="F6" i="2"/>
  <c r="B12" i="13" l="1"/>
  <c r="B11" i="10"/>
  <c r="K19" i="6"/>
  <c r="J19" i="6"/>
  <c r="I19" i="6"/>
  <c r="H19" i="6"/>
  <c r="G19" i="6"/>
  <c r="F19" i="6"/>
  <c r="E19" i="6"/>
  <c r="C19" i="6"/>
  <c r="M31" i="6" s="1"/>
  <c r="B19" i="6"/>
  <c r="C27" i="5"/>
  <c r="B27" i="5"/>
  <c r="C10" i="5"/>
  <c r="B10" i="5"/>
  <c r="B27" i="4"/>
  <c r="C10" i="4"/>
  <c r="C28" i="4" s="1"/>
  <c r="B10" i="4"/>
  <c r="C13" i="3"/>
  <c r="E13" i="3"/>
  <c r="F13" i="3"/>
  <c r="B13" i="3"/>
  <c r="C33" i="2"/>
  <c r="E33" i="2"/>
  <c r="F33" i="2"/>
  <c r="G33" i="2"/>
  <c r="B33" i="2"/>
  <c r="J23" i="1"/>
  <c r="H23" i="1"/>
  <c r="C43" i="1"/>
  <c r="F43" i="1"/>
  <c r="I43" i="1"/>
  <c r="K43" i="1"/>
  <c r="B43" i="1"/>
  <c r="H13" i="1"/>
  <c r="H12" i="1"/>
  <c r="C19" i="1"/>
  <c r="F19" i="1"/>
  <c r="I19" i="1"/>
  <c r="J19" i="1"/>
  <c r="B19" i="1"/>
  <c r="D6" i="1"/>
  <c r="F6" i="1"/>
  <c r="F7" i="1"/>
  <c r="D7" i="1"/>
  <c r="H8" i="1"/>
  <c r="C8" i="1"/>
  <c r="E8" i="1"/>
  <c r="B8" i="1"/>
  <c r="C28" i="5" l="1"/>
  <c r="B28" i="5"/>
  <c r="B28" i="4"/>
  <c r="L19" i="6"/>
  <c r="G6" i="1"/>
  <c r="D8" i="1"/>
  <c r="G7" i="1"/>
  <c r="H43" i="1"/>
  <c r="H19" i="1"/>
  <c r="A25" i="6"/>
  <c r="L25" i="6" s="1"/>
  <c r="A31" i="6"/>
  <c r="L31" i="6" s="1"/>
  <c r="E43" i="1"/>
  <c r="J43" i="1"/>
  <c r="E19" i="1"/>
  <c r="F8" i="1"/>
  <c r="C7" i="10"/>
  <c r="E7" i="10"/>
  <c r="F11" i="10"/>
  <c r="C9" i="10"/>
  <c r="C8" i="10"/>
  <c r="E8" i="10"/>
  <c r="G8" i="1" l="1"/>
  <c r="C11" i="10"/>
  <c r="E11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st3121</author>
  </authors>
  <commentList>
    <comment ref="F8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非資金取引
賞与等引当金繰入額
退職手当引当金繰入額
減価償却費
徴収不能引当金繰入額
資産除売却損
退職積立超過額の増減分　他</t>
        </r>
      </text>
    </comment>
  </commentList>
</comments>
</file>

<file path=xl/sharedStrings.xml><?xml version="1.0" encoding="utf-8"?>
<sst xmlns="http://schemas.openxmlformats.org/spreadsheetml/2006/main" count="753" uniqueCount="527">
  <si>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</si>
  <si>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</si>
  <si>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</si>
  <si>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</si>
  <si>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</si>
  <si>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</si>
  <si>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</si>
  <si>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</si>
  <si>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</si>
  <si>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</si>
  <si>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</si>
  <si>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</si>
  <si>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</si>
  <si>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</si>
  <si>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</si>
  <si>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</si>
  <si>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</si>
  <si>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</si>
  <si>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</si>
  <si>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</si>
  <si>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</si>
  <si>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</si>
  <si>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</si>
  <si>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</si>
  <si>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合計_x000D_
(貸借対照表計上額)</t>
  </si>
  <si>
    <t>その他</t>
  </si>
  <si>
    <t>土地</t>
  </si>
  <si>
    <t>有価証券</t>
  </si>
  <si>
    <t>現金預金</t>
  </si>
  <si>
    <t>種類</t>
  </si>
  <si>
    <t>徴収不能引当金_x000D_
計上額</t>
  </si>
  <si>
    <t>貸借対照表計上額</t>
  </si>
  <si>
    <t>(参考)_x000D_
貸付金計</t>
  </si>
  <si>
    <t>短期貸付金</t>
  </si>
  <si>
    <t>長期貸付金</t>
  </si>
  <si>
    <t>相手先名または種別</t>
  </si>
  <si>
    <t>小計</t>
  </si>
  <si>
    <t>【未収金】</t>
  </si>
  <si>
    <t>【貸付金】</t>
  </si>
  <si>
    <t>徴収不能引当金計上額</t>
  </si>
  <si>
    <t>　合計</t>
  </si>
  <si>
    <t>　その他</t>
  </si>
  <si>
    <t>　退職手当債</t>
  </si>
  <si>
    <t>　減税補てん債</t>
  </si>
  <si>
    <t>　臨時財政対策債</t>
  </si>
  <si>
    <t>【特別分】</t>
  </si>
  <si>
    <t>　一般単独事業</t>
  </si>
  <si>
    <t>　教育・福祉施設</t>
  </si>
  <si>
    <t>　災害復旧</t>
  </si>
  <si>
    <t>　公営住宅建設</t>
  </si>
  <si>
    <t>　一般公共事業</t>
  </si>
  <si>
    <t>【通常分】</t>
  </si>
  <si>
    <t>うち住民公募債</t>
  </si>
  <si>
    <t>うち共同発行債</t>
  </si>
  <si>
    <t>うち1年内償還予定</t>
  </si>
  <si>
    <t>地方公募債</t>
  </si>
  <si>
    <t>その他の_x000D_
金融機関</t>
  </si>
  <si>
    <t>市中銀行</t>
  </si>
  <si>
    <t>地方公共団体_x000D_
金融機構</t>
  </si>
  <si>
    <t>政府資金</t>
  </si>
  <si>
    <t>(参考)_x000D_
加重平均_x000D_
利率</t>
  </si>
  <si>
    <t>4.0%超</t>
  </si>
  <si>
    <t>3.5%超_x000D_
4.0%以下</t>
  </si>
  <si>
    <t>3.0%超_x000D_
3.5%以下</t>
  </si>
  <si>
    <t>2.5%超_x000D_
3.0%以下</t>
  </si>
  <si>
    <t>2.0%超_x000D_
2.5%以下</t>
  </si>
  <si>
    <t>1.5%超_x000D_
2.0%以下</t>
  </si>
  <si>
    <t>1.5%以下</t>
  </si>
  <si>
    <t>20年超</t>
  </si>
  <si>
    <t>15年超_x000D_
20年以内</t>
  </si>
  <si>
    <t>10年超_x000D_
15年以内</t>
  </si>
  <si>
    <t>5年超_x000D_
10年以内</t>
  </si>
  <si>
    <t>4年超_x000D_
5年以内</t>
  </si>
  <si>
    <t>3年超_x000D_
4年以内</t>
  </si>
  <si>
    <t>2年超_x000D_
3年以内</t>
  </si>
  <si>
    <t>1年超_x000D_
2年以内</t>
  </si>
  <si>
    <t>1年以内</t>
  </si>
  <si>
    <t>契約条項の概要</t>
  </si>
  <si>
    <t>目的使用</t>
  </si>
  <si>
    <t>本年度末残高</t>
  </si>
  <si>
    <t>本年度減少額</t>
  </si>
  <si>
    <t>本年度増加額</t>
  </si>
  <si>
    <t>前年度末残高</t>
  </si>
  <si>
    <t>区分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</si>
  <si>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</si>
  <si>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</si>
  <si>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</si>
  <si>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</si>
  <si>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</si>
  <si>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</si>
  <si>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</si>
  <si>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経常的_x000D_
補助金</t>
  </si>
  <si>
    <t>資本的_x000D_
補助金</t>
  </si>
  <si>
    <t>国県等補助金</t>
  </si>
  <si>
    <t>税収等</t>
  </si>
  <si>
    <t>財源の内容</t>
  </si>
  <si>
    <t>会計</t>
  </si>
  <si>
    <t>年度</t>
    <phoneticPr fontId="3"/>
  </si>
  <si>
    <t>（単位：円）</t>
  </si>
  <si>
    <t>内訳</t>
  </si>
  <si>
    <t>地方債等</t>
  </si>
  <si>
    <t>純行政コスト</t>
  </si>
  <si>
    <t>有形固定資産等の増加</t>
  </si>
  <si>
    <t>貸付金・基金等の増加</t>
  </si>
  <si>
    <t>(単位：円)</t>
    <rPh sb="4" eb="5">
      <t>エン</t>
    </rPh>
    <phoneticPr fontId="3"/>
  </si>
  <si>
    <t>(単位：円)</t>
    <rPh sb="4" eb="5">
      <t>エン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</si>
  <si>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7"/>
  </si>
  <si>
    <t>附属明細書</t>
    <rPh sb="0" eb="2">
      <t>フゾク</t>
    </rPh>
    <rPh sb="2" eb="5">
      <t>メイサイショ</t>
    </rPh>
    <phoneticPr fontId="7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</si>
  <si>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7"/>
  </si>
  <si>
    <t>（１）資産項目の明細</t>
    <rPh sb="3" eb="5">
      <t>シサン</t>
    </rPh>
    <rPh sb="5" eb="7">
      <t>コウモク</t>
    </rPh>
    <rPh sb="8" eb="10">
      <t>メイサイ</t>
    </rPh>
    <phoneticPr fontId="7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</si>
  <si>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7"/>
  </si>
  <si>
    <t>区分</t>
    <rPh sb="0" eb="2">
      <t>クブン</t>
    </rPh>
    <phoneticPr fontId="7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</si>
  <si>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13"/>
  </si>
  <si>
    <t xml:space="preserve">
本年度減少額
（C）</t>
    <rPh sb="1" eb="4">
      <t>ホンネンド</t>
    </rPh>
    <rPh sb="4" eb="7">
      <t>ゲンショウガク</t>
    </rPh>
    <phoneticPr fontId="1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</si>
  <si>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13"/>
  </si>
  <si>
    <t xml:space="preserve">
本年度償却額
（F)</t>
    <rPh sb="1" eb="4">
      <t>ホンネンド</t>
    </rPh>
    <rPh sb="4" eb="7">
      <t>ショウキャクガク</t>
    </rPh>
    <phoneticPr fontId="1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</si>
  <si>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7"/>
  </si>
  <si>
    <t xml:space="preserve"> 事業用資産</t>
    <rPh sb="1" eb="4">
      <t>ジギョウヨウ</t>
    </rPh>
    <rPh sb="4" eb="6">
      <t>シサン</t>
    </rPh>
    <phoneticPr fontId="7"/>
  </si>
  <si>
    <t>　  土地</t>
    <rPh sb="3" eb="5">
      <t>トチ</t>
    </rPh>
    <phoneticPr fontId="13"/>
  </si>
  <si>
    <t>　　立木竹</t>
    <rPh sb="2" eb="4">
      <t>タチキ</t>
    </rPh>
    <rPh sb="4" eb="5">
      <t>タケ</t>
    </rPh>
    <phoneticPr fontId="7"/>
  </si>
  <si>
    <t>　　建物</t>
    <rPh sb="2" eb="4">
      <t>タテモノ</t>
    </rPh>
    <phoneticPr fontId="13"/>
  </si>
  <si>
    <t>　　工作物</t>
    <rPh sb="2" eb="5">
      <t>コウサクブツ</t>
    </rPh>
    <phoneticPr fontId="13"/>
  </si>
  <si>
    <t>　　船舶</t>
    <rPh sb="2" eb="4">
      <t>センパク</t>
    </rPh>
    <phoneticPr fontId="7"/>
  </si>
  <si>
    <t>　　浮標等</t>
    <rPh sb="2" eb="4">
      <t>フヒョウ</t>
    </rPh>
    <rPh sb="4" eb="5">
      <t>ナド</t>
    </rPh>
    <phoneticPr fontId="7"/>
  </si>
  <si>
    <t>　　航空機</t>
    <rPh sb="2" eb="5">
      <t>コウクウキ</t>
    </rPh>
    <phoneticPr fontId="7"/>
  </si>
  <si>
    <t>　　その他</t>
    <rPh sb="4" eb="5">
      <t>タ</t>
    </rPh>
    <phoneticPr fontId="13"/>
  </si>
  <si>
    <t>　　建設仮勘定</t>
    <rPh sb="2" eb="4">
      <t>ケンセツ</t>
    </rPh>
    <rPh sb="4" eb="7">
      <t>カリカンジョウ</t>
    </rPh>
    <phoneticPr fontId="7"/>
  </si>
  <si>
    <t xml:space="preserve"> インフラ資産</t>
    <rPh sb="5" eb="7">
      <t>シサン</t>
    </rPh>
    <phoneticPr fontId="7"/>
  </si>
  <si>
    <t>　　土地</t>
    <rPh sb="2" eb="4">
      <t>トチ</t>
    </rPh>
    <phoneticPr fontId="13"/>
  </si>
  <si>
    <t>　　建物</t>
    <rPh sb="2" eb="4">
      <t>タテモノ</t>
    </rPh>
    <phoneticPr fontId="7"/>
  </si>
  <si>
    <t xml:space="preserve"> 物品</t>
    <rPh sb="1" eb="3">
      <t>ブッピン</t>
    </rPh>
    <phoneticPr fontId="13"/>
  </si>
  <si>
    <t>合計</t>
    <rPh sb="0" eb="2">
      <t>ゴウケイ</t>
    </rPh>
    <phoneticPr fontId="1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</si>
  <si>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7"/>
  </si>
  <si>
    <t>生活インフラ・
国土保全</t>
    <rPh sb="0" eb="2">
      <t>セイカツ</t>
    </rPh>
    <rPh sb="8" eb="10">
      <t>コクド</t>
    </rPh>
    <rPh sb="10" eb="12">
      <t>ホゼン</t>
    </rPh>
    <phoneticPr fontId="13"/>
  </si>
  <si>
    <t>教育</t>
    <rPh sb="0" eb="2">
      <t>キョウイク</t>
    </rPh>
    <phoneticPr fontId="7"/>
  </si>
  <si>
    <t>福祉</t>
    <rPh sb="0" eb="2">
      <t>フクシ</t>
    </rPh>
    <phoneticPr fontId="7"/>
  </si>
  <si>
    <t>環境衛生</t>
    <rPh sb="0" eb="2">
      <t>カンキョウ</t>
    </rPh>
    <rPh sb="2" eb="4">
      <t>エイセイ</t>
    </rPh>
    <phoneticPr fontId="7"/>
  </si>
  <si>
    <t>産業振興</t>
    <rPh sb="0" eb="2">
      <t>サンギョウ</t>
    </rPh>
    <rPh sb="2" eb="4">
      <t>シンコウ</t>
    </rPh>
    <phoneticPr fontId="7"/>
  </si>
  <si>
    <t>消防</t>
    <rPh sb="0" eb="2">
      <t>ショウボウ</t>
    </rPh>
    <phoneticPr fontId="7"/>
  </si>
  <si>
    <t>総務</t>
    <rPh sb="0" eb="2">
      <t>ソウム</t>
    </rPh>
    <phoneticPr fontId="7"/>
  </si>
  <si>
    <t>合計</t>
    <rPh sb="0" eb="2">
      <t>ゴウケイ</t>
    </rPh>
    <phoneticPr fontId="7"/>
  </si>
  <si>
    <t>③投資及び出資金の明細</t>
    <phoneticPr fontId="3"/>
  </si>
  <si>
    <t>④基金の明細</t>
    <phoneticPr fontId="3"/>
  </si>
  <si>
    <t>⑤貸付金の明細</t>
    <phoneticPr fontId="3"/>
  </si>
  <si>
    <t>⑥長期延滞債権の明細</t>
    <phoneticPr fontId="3"/>
  </si>
  <si>
    <t>⑦未収金の明細</t>
    <phoneticPr fontId="3"/>
  </si>
  <si>
    <t>（2）負債項目の明細</t>
    <rPh sb="3" eb="5">
      <t>フサイ</t>
    </rPh>
    <rPh sb="5" eb="7">
      <t>コウモク</t>
    </rPh>
    <rPh sb="8" eb="10">
      <t>メイサイ</t>
    </rPh>
    <phoneticPr fontId="7"/>
  </si>
  <si>
    <t>⑤引当金の明細</t>
    <phoneticPr fontId="3"/>
  </si>
  <si>
    <t>（1）補助金等の明細</t>
    <phoneticPr fontId="3"/>
  </si>
  <si>
    <t>(1)財源の明細</t>
    <phoneticPr fontId="3"/>
  </si>
  <si>
    <t>（２）財源情報の明細</t>
    <phoneticPr fontId="3"/>
  </si>
  <si>
    <t>（１）資金の明細</t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</si>
  <si>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</si>
  <si>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</si>
  <si>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7"/>
  </si>
  <si>
    <t>NW税収等</t>
    <rPh sb="2" eb="4">
      <t>ゼイシュウ</t>
    </rPh>
    <rPh sb="4" eb="5">
      <t>トウ</t>
    </rPh>
    <phoneticPr fontId="3"/>
  </si>
  <si>
    <t>要求払預金</t>
    <rPh sb="0" eb="3">
      <t>ヨウキュウバラ</t>
    </rPh>
    <rPh sb="3" eb="5">
      <t>ヨキン</t>
    </rPh>
    <phoneticPr fontId="3"/>
  </si>
  <si>
    <t>Ver.1</t>
    <phoneticPr fontId="3"/>
  </si>
  <si>
    <t>自治体・会計名</t>
    <rPh sb="4" eb="6">
      <t>カイケイ</t>
    </rPh>
    <rPh sb="6" eb="7">
      <t>メイ</t>
    </rPh>
    <phoneticPr fontId="3"/>
  </si>
  <si>
    <t>検算</t>
    <rPh sb="0" eb="2">
      <t>ケンザン</t>
    </rPh>
    <phoneticPr fontId="3"/>
  </si>
  <si>
    <t>自治体名、団体名を各シートに追加しました。</t>
    <rPh sb="0" eb="3">
      <t>ジチタイ</t>
    </rPh>
    <rPh sb="3" eb="4">
      <t>メイ</t>
    </rPh>
    <rPh sb="5" eb="8">
      <t>ダンタイメイ</t>
    </rPh>
    <rPh sb="9" eb="10">
      <t>カク</t>
    </rPh>
    <rPh sb="14" eb="16">
      <t>ツイカ</t>
    </rPh>
    <phoneticPr fontId="3"/>
  </si>
  <si>
    <t>固定資産台帳貼り付けシートを追加しました。</t>
    <rPh sb="0" eb="2">
      <t>コテイ</t>
    </rPh>
    <rPh sb="2" eb="4">
      <t>シサン</t>
    </rPh>
    <rPh sb="4" eb="6">
      <t>ダイチョウ</t>
    </rPh>
    <rPh sb="6" eb="7">
      <t>ハ</t>
    </rPh>
    <rPh sb="8" eb="9">
      <t>ツ</t>
    </rPh>
    <rPh sb="14" eb="16">
      <t>ツイカ</t>
    </rPh>
    <phoneticPr fontId="3"/>
  </si>
  <si>
    <t>－</t>
  </si>
  <si>
    <t>該当なし</t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</si>
  <si>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</si>
  <si>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有形固定資産の明細</t>
  </si>
  <si>
    <t>会計：一般会計等</t>
  </si>
  <si>
    <t>前年度末残高_x000D_
(A)</t>
  </si>
  <si>
    <t>本年度増加額_x000D_
(B)</t>
  </si>
  <si>
    <t>本年度減少額_x000D_
(C)</t>
  </si>
  <si>
    <t>本年度末残高_x000D_
(A)+(B)(C)_x000D_
(D)</t>
  </si>
  <si>
    <t>本年度末_x000D_
減価償却累計額_x000D_
(E)</t>
  </si>
  <si>
    <t>本年度減価償却額_x000D_
(F)</t>
  </si>
  <si>
    <t>差引本年度末残高_x000D_
(D)(E)_x000D_
(G)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</si>
  <si>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</si>
  <si>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</si>
  <si>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</si>
  <si>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</si>
  <si>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</si>
  <si>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</si>
  <si>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</si>
  <si>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</si>
  <si>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</si>
  <si>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</si>
  <si>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</si>
  <si>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</si>
  <si>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</si>
  <si>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</si>
  <si>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</si>
  <si>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</si>
  <si>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</si>
  <si>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</si>
  <si>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</si>
  <si>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</si>
  <si>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</si>
  <si>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</si>
  <si>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</si>
  <si>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</si>
  <si>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</si>
  <si>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</si>
  <si>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</si>
  <si>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</si>
  <si>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</si>
  <si>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</si>
  <si>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</si>
  <si>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</si>
  <si>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</si>
  <si>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</si>
  <si>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</si>
  <si>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</si>
  <si>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</si>
  <si>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</si>
  <si>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</si>
  <si>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</si>
  <si>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</si>
  <si>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</si>
  <si>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</si>
  <si>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</si>
  <si>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</si>
  <si>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</si>
  <si>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</si>
  <si>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</si>
  <si>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</si>
  <si>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</si>
  <si>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</si>
  <si>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</si>
  <si>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</si>
  <si>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</si>
  <si>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</si>
  <si>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</si>
  <si>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</si>
  <si>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</si>
  <si>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</si>
  <si>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</si>
  <si>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</si>
  <si>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　ソフトウェア</t>
  </si>
  <si>
    <t>　地上権</t>
  </si>
  <si>
    <t>　著作権・特許権</t>
  </si>
  <si>
    <t>　電話加入権</t>
  </si>
  <si>
    <t>　その他の無形固定資産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</si>
  <si>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</si>
  <si>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</si>
  <si>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</si>
  <si>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</si>
  <si>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</si>
  <si>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</si>
  <si>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</si>
  <si>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</si>
  <si>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</si>
  <si>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損失補償引当金</t>
    <rPh sb="0" eb="2">
      <t>ソンシツ</t>
    </rPh>
    <rPh sb="2" eb="4">
      <t>ホショウ</t>
    </rPh>
    <rPh sb="4" eb="6">
      <t>ヒキアテ</t>
    </rPh>
    <rPh sb="6" eb="7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</si>
  <si>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</si>
  <si>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PL</t>
    <phoneticPr fontId="3"/>
  </si>
  <si>
    <t>減価償却費</t>
    <phoneticPr fontId="3"/>
  </si>
  <si>
    <t>賞与等引当金繰入額</t>
    <phoneticPr fontId="3"/>
  </si>
  <si>
    <t>退職手当引当金繰入額</t>
    <phoneticPr fontId="3"/>
  </si>
  <si>
    <t>合計</t>
    <rPh sb="0" eb="2">
      <t>ゴウケイ</t>
    </rPh>
    <phoneticPr fontId="3"/>
  </si>
  <si>
    <t>CF</t>
    <phoneticPr fontId="3"/>
  </si>
  <si>
    <t>業務支出</t>
    <rPh sb="0" eb="2">
      <t>ギョウム</t>
    </rPh>
    <rPh sb="2" eb="4">
      <t>シシュツ</t>
    </rPh>
    <phoneticPr fontId="3"/>
  </si>
  <si>
    <t>国県等補助金収入</t>
    <phoneticPr fontId="3"/>
  </si>
  <si>
    <t>使用料及び手数料収入</t>
    <phoneticPr fontId="3"/>
  </si>
  <si>
    <t>その他の収入</t>
    <phoneticPr fontId="3"/>
  </si>
  <si>
    <t>賞与引当金前年度残高</t>
    <rPh sb="0" eb="2">
      <t>ショウヨ</t>
    </rPh>
    <rPh sb="2" eb="4">
      <t>ヒキアテ</t>
    </rPh>
    <rPh sb="4" eb="5">
      <t>キン</t>
    </rPh>
    <rPh sb="5" eb="8">
      <t>ゼンネンド</t>
    </rPh>
    <rPh sb="8" eb="10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</si>
  <si>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1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</si>
  <si>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13"/>
  </si>
  <si>
    <t>Ver.19.1</t>
    <phoneticPr fontId="3"/>
  </si>
  <si>
    <t>印刷余白の設定</t>
    <rPh sb="0" eb="2">
      <t>インサツ</t>
    </rPh>
    <rPh sb="2" eb="4">
      <t>ヨハク</t>
    </rPh>
    <rPh sb="5" eb="7">
      <t>セッテイ</t>
    </rPh>
    <phoneticPr fontId="3"/>
  </si>
  <si>
    <t>①地方債（借入先別）の明細</t>
    <phoneticPr fontId="3"/>
  </si>
  <si>
    <t>地方債残高</t>
    <phoneticPr fontId="3"/>
  </si>
  <si>
    <t>③地方債（返済期間別）の明細</t>
    <phoneticPr fontId="3"/>
  </si>
  <si>
    <t>②地方債（利率別）の明細</t>
    <phoneticPr fontId="3"/>
  </si>
  <si>
    <t>特定の契約条項が
付された地方債残高</t>
    <phoneticPr fontId="3"/>
  </si>
  <si>
    <t>※特定の契約条項とは、特定の条件に合致した場合に、支払金利が上昇する場合等をいいます。</t>
    <rPh sb="1" eb="3">
      <t>トクテイ</t>
    </rPh>
    <rPh sb="4" eb="6">
      <t>ケイヤク</t>
    </rPh>
    <rPh sb="6" eb="8">
      <t>ジョウコウ</t>
    </rPh>
    <rPh sb="11" eb="13">
      <t>トクテイ</t>
    </rPh>
    <rPh sb="14" eb="16">
      <t>ジョウケン</t>
    </rPh>
    <rPh sb="17" eb="19">
      <t>ガッチ</t>
    </rPh>
    <rPh sb="21" eb="23">
      <t>バアイ</t>
    </rPh>
    <rPh sb="25" eb="27">
      <t>シハライ</t>
    </rPh>
    <rPh sb="27" eb="29">
      <t>キンリ</t>
    </rPh>
    <rPh sb="30" eb="32">
      <t>ジョウショウ</t>
    </rPh>
    <rPh sb="34" eb="36">
      <t>バアイ</t>
    </rPh>
    <rPh sb="36" eb="37">
      <t>トウ</t>
    </rPh>
    <phoneticPr fontId="3"/>
  </si>
  <si>
    <t>④特定の契約条項が付された地方債の概要</t>
    <rPh sb="6" eb="8">
      <t>ジョウコウ</t>
    </rPh>
    <phoneticPr fontId="3"/>
  </si>
  <si>
    <t>Ver.19.2</t>
  </si>
  <si>
    <t>地方債の明細の文言を修正</t>
    <rPh sb="0" eb="3">
      <t>チホウサイ</t>
    </rPh>
    <rPh sb="4" eb="6">
      <t>メイサイ</t>
    </rPh>
    <rPh sb="7" eb="9">
      <t>モンゴン</t>
    </rPh>
    <rPh sb="10" eb="12">
      <t>シュウセイ</t>
    </rPh>
    <phoneticPr fontId="3"/>
  </si>
  <si>
    <t>Ver.19.3</t>
  </si>
  <si>
    <t>財源情報の明細_その他の算出根拠を欄外に記載。行・列の調整</t>
    <rPh sb="0" eb="2">
      <t>ザイゲン</t>
    </rPh>
    <rPh sb="2" eb="4">
      <t>ジョウホウ</t>
    </rPh>
    <rPh sb="5" eb="7">
      <t>メイサイ</t>
    </rPh>
    <rPh sb="10" eb="11">
      <t>タ</t>
    </rPh>
    <rPh sb="12" eb="14">
      <t>サンシュツ</t>
    </rPh>
    <rPh sb="14" eb="16">
      <t>コンキョ</t>
    </rPh>
    <rPh sb="17" eb="19">
      <t>ランガイ</t>
    </rPh>
    <rPh sb="20" eb="22">
      <t>キサイ</t>
    </rPh>
    <rPh sb="23" eb="24">
      <t>ギョウ</t>
    </rPh>
    <rPh sb="25" eb="26">
      <t>レツ</t>
    </rPh>
    <rPh sb="27" eb="29">
      <t>チョウセイ</t>
    </rPh>
    <phoneticPr fontId="3"/>
  </si>
  <si>
    <t>国庫支出金</t>
    <rPh sb="0" eb="2">
      <t>コッコ</t>
    </rPh>
    <rPh sb="2" eb="5">
      <t>シシュツキン</t>
    </rPh>
    <phoneticPr fontId="3"/>
  </si>
  <si>
    <t>県支出金</t>
    <rPh sb="0" eb="1">
      <t>ケン</t>
    </rPh>
    <rPh sb="1" eb="4">
      <t>シシュツキン</t>
    </rPh>
    <phoneticPr fontId="3"/>
  </si>
  <si>
    <t>一般会計</t>
    <phoneticPr fontId="3"/>
  </si>
  <si>
    <t>NW国県等補助金</t>
    <rPh sb="2" eb="3">
      <t>クニ</t>
    </rPh>
    <rPh sb="3" eb="4">
      <t>ケン</t>
    </rPh>
    <rPh sb="4" eb="5">
      <t>トウ</t>
    </rPh>
    <rPh sb="5" eb="8">
      <t>ホジョキン</t>
    </rPh>
    <phoneticPr fontId="3"/>
  </si>
  <si>
    <t>決算統計13表　普通建設事業費　地方債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9">
      <t>チホウサイ</t>
    </rPh>
    <phoneticPr fontId="3"/>
  </si>
  <si>
    <t>決算統計13表　普通建設事業費　歳出合計</t>
    <rPh sb="0" eb="2">
      <t>ケッサン</t>
    </rPh>
    <rPh sb="2" eb="4">
      <t>トウケイ</t>
    </rPh>
    <rPh sb="6" eb="7">
      <t>ヒョウ</t>
    </rPh>
    <rPh sb="8" eb="10">
      <t>フツウ</t>
    </rPh>
    <rPh sb="10" eb="12">
      <t>ケンセツ</t>
    </rPh>
    <rPh sb="12" eb="15">
      <t>ジギョウヒ</t>
    </rPh>
    <rPh sb="16" eb="18">
      <t>サイシュツ</t>
    </rPh>
    <rPh sb="18" eb="20">
      <t>ゴウケイ</t>
    </rPh>
    <phoneticPr fontId="3"/>
  </si>
  <si>
    <t>CF投資　公共施設等整備支出</t>
    <rPh sb="2" eb="4">
      <t>トウシ</t>
    </rPh>
    <rPh sb="5" eb="7">
      <t>コウキョウ</t>
    </rPh>
    <rPh sb="7" eb="9">
      <t>シセツ</t>
    </rPh>
    <rPh sb="9" eb="10">
      <t>トウ</t>
    </rPh>
    <rPh sb="10" eb="12">
      <t>セイビ</t>
    </rPh>
    <rPh sb="12" eb="14">
      <t>シシュツ</t>
    </rPh>
    <phoneticPr fontId="3"/>
  </si>
  <si>
    <t>PL</t>
  </si>
  <si>
    <t>投資損失引当金繰入額</t>
  </si>
  <si>
    <t>損失補償等引当金繰入額</t>
  </si>
  <si>
    <t>PLその他業務費用のうち不納欠損費用計上額</t>
    <rPh sb="4" eb="5">
      <t>タ</t>
    </rPh>
    <rPh sb="5" eb="7">
      <t>ギョウム</t>
    </rPh>
    <rPh sb="7" eb="9">
      <t>ヒヨウ</t>
    </rPh>
    <rPh sb="12" eb="14">
      <t>フノウ</t>
    </rPh>
    <rPh sb="14" eb="16">
      <t>ケッソン</t>
    </rPh>
    <rPh sb="16" eb="18">
      <t>ヒヨウ</t>
    </rPh>
    <rPh sb="18" eb="20">
      <t>ケイジョウ</t>
    </rPh>
    <rPh sb="20" eb="21">
      <t>ガク</t>
    </rPh>
    <phoneticPr fontId="3"/>
  </si>
  <si>
    <t>PLその他業務費用のうち棚卸資産原価</t>
    <rPh sb="4" eb="5">
      <t>タ</t>
    </rPh>
    <rPh sb="5" eb="7">
      <t>ギョウム</t>
    </rPh>
    <rPh sb="7" eb="9">
      <t>ヒヨウ</t>
    </rPh>
    <rPh sb="12" eb="14">
      <t>タナオロシ</t>
    </rPh>
    <rPh sb="14" eb="16">
      <t>シサン</t>
    </rPh>
    <rPh sb="16" eb="18">
      <t>ゲンカ</t>
    </rPh>
    <phoneticPr fontId="3"/>
  </si>
  <si>
    <t>臨時支出</t>
    <rPh sb="0" eb="2">
      <t>リンジ</t>
    </rPh>
    <rPh sb="2" eb="4">
      <t>シシュツ</t>
    </rPh>
    <phoneticPr fontId="3"/>
  </si>
  <si>
    <t>PL補助金等-CF補助金等支出</t>
    <rPh sb="2" eb="5">
      <t>ホジョキン</t>
    </rPh>
    <rPh sb="5" eb="6">
      <t>トウ</t>
    </rPh>
    <phoneticPr fontId="1"/>
  </si>
  <si>
    <t>過年度支出建設仮勘定の費用振替</t>
    <rPh sb="0" eb="3">
      <t>カネンド</t>
    </rPh>
    <rPh sb="3" eb="5">
      <t>シシュツ</t>
    </rPh>
    <rPh sb="5" eb="7">
      <t>ケンセツ</t>
    </rPh>
    <rPh sb="7" eb="10">
      <t>カリカンジョウ</t>
    </rPh>
    <rPh sb="11" eb="13">
      <t>ヒヨウ</t>
    </rPh>
    <rPh sb="13" eb="15">
      <t>フリカエ</t>
    </rPh>
    <phoneticPr fontId="3"/>
  </si>
  <si>
    <t>CF業務収入（使用料及び手数料）-PL経常収益（使用料及び手数料）</t>
    <rPh sb="19" eb="21">
      <t>ケイジョウ</t>
    </rPh>
    <rPh sb="21" eb="23">
      <t>シュウエキ</t>
    </rPh>
    <rPh sb="24" eb="27">
      <t>シヨウリョウ</t>
    </rPh>
    <rPh sb="27" eb="28">
      <t>オヨ</t>
    </rPh>
    <rPh sb="29" eb="32">
      <t>テスウリョウ</t>
    </rPh>
    <phoneticPr fontId="4"/>
  </si>
  <si>
    <t>臨時収入</t>
    <rPh sb="0" eb="2">
      <t>リンジ</t>
    </rPh>
    <rPh sb="2" eb="4">
      <t>シュウニュウ</t>
    </rPh>
    <phoneticPr fontId="3"/>
  </si>
  <si>
    <t>CF業務収入（その他）-PL経常収益（その他）</t>
    <rPh sb="14" eb="16">
      <t>ケイジョウ</t>
    </rPh>
    <rPh sb="16" eb="18">
      <t>シュウエキ</t>
    </rPh>
    <rPh sb="21" eb="22">
      <t>タ</t>
    </rPh>
    <phoneticPr fontId="4"/>
  </si>
  <si>
    <t>資産売却益</t>
    <rPh sb="0" eb="2">
      <t>シサン</t>
    </rPh>
    <rPh sb="2" eb="5">
      <t>バイキャクエキ</t>
    </rPh>
    <phoneticPr fontId="3"/>
  </si>
  <si>
    <t>純行政コスト_地方債</t>
    <rPh sb="0" eb="1">
      <t>ジュン</t>
    </rPh>
    <rPh sb="1" eb="3">
      <t>ギョウセイ</t>
    </rPh>
    <rPh sb="7" eb="10">
      <t>チホウサイ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</si>
  <si>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</si>
  <si>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徴収不能引当金繰入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クリイレ</t>
    </rPh>
    <phoneticPr fontId="3"/>
  </si>
  <si>
    <t>臨時損失その他</t>
    <rPh sb="0" eb="2">
      <t>リンジ</t>
    </rPh>
    <rPh sb="2" eb="4">
      <t>ソンシツ</t>
    </rPh>
    <rPh sb="6" eb="7">
      <t>タ</t>
    </rPh>
    <phoneticPr fontId="3"/>
  </si>
  <si>
    <t>【純行政コスト_その他内訳】</t>
    <rPh sb="1" eb="2">
      <t>ジュン</t>
    </rPh>
    <rPh sb="2" eb="4">
      <t>ギョウセイ</t>
    </rPh>
    <rPh sb="10" eb="11">
      <t>タ</t>
    </rPh>
    <rPh sb="11" eb="13">
      <t>ウチワケ</t>
    </rPh>
    <phoneticPr fontId="3"/>
  </si>
  <si>
    <t>その他非資金取引</t>
    <rPh sb="2" eb="3">
      <t>タ</t>
    </rPh>
    <rPh sb="3" eb="4">
      <t>ヒ</t>
    </rPh>
    <rPh sb="4" eb="6">
      <t>シキン</t>
    </rPh>
    <rPh sb="6" eb="8">
      <t>トリヒキ</t>
    </rPh>
    <phoneticPr fontId="3"/>
  </si>
  <si>
    <t>【検証】</t>
    <rPh sb="1" eb="3">
      <t>ケンショウ</t>
    </rPh>
    <phoneticPr fontId="3"/>
  </si>
  <si>
    <t>【様式第2号】</t>
  </si>
  <si>
    <t>【様式第3号】</t>
  </si>
  <si>
    <t>【様式第4号】</t>
  </si>
  <si>
    <t>行政コスト計算書</t>
  </si>
  <si>
    <t>純資産変動計算書</t>
  </si>
  <si>
    <t>資金収支計算書</t>
  </si>
  <si>
    <t>科目名</t>
  </si>
  <si>
    <t>固定資産等形成分</t>
  </si>
  <si>
    <t>余剰分(不足分)</t>
  </si>
  <si>
    <t xml:space="preserve">  経常費用</t>
  </si>
  <si>
    <t>前年度末純資産残高</t>
  </si>
  <si>
    <t>【業務活動収支】</t>
  </si>
  <si>
    <t xml:space="preserve">    業務費用</t>
  </si>
  <si>
    <t xml:space="preserve">  純行政コスト（△）</t>
  </si>
  <si>
    <t xml:space="preserve">  業務支出</t>
  </si>
  <si>
    <t xml:space="preserve">      人件費</t>
  </si>
  <si>
    <t xml:space="preserve">  財源</t>
  </si>
  <si>
    <t xml:space="preserve">    業務費用支出</t>
  </si>
  <si>
    <t xml:space="preserve">        職員給与費</t>
  </si>
  <si>
    <t xml:space="preserve">    税収等</t>
  </si>
  <si>
    <t xml:space="preserve">      人件費支出</t>
  </si>
  <si>
    <t xml:space="preserve">        賞与等引当金繰入額</t>
  </si>
  <si>
    <t xml:space="preserve">    国県等補助金</t>
  </si>
  <si>
    <t xml:space="preserve">      物件費等支出</t>
  </si>
  <si>
    <t xml:space="preserve">        退職手当引当金繰入額</t>
  </si>
  <si>
    <t xml:space="preserve">  本年度差額</t>
  </si>
  <si>
    <t xml:space="preserve">      支払利息支出</t>
  </si>
  <si>
    <t xml:space="preserve">        その他</t>
  </si>
  <si>
    <t xml:space="preserve">  固定資産等の変動（内部変動）</t>
  </si>
  <si>
    <t xml:space="preserve">      その他の支出</t>
  </si>
  <si>
    <t xml:space="preserve">      物件費等</t>
  </si>
  <si>
    <t xml:space="preserve">    有形固定資産等の増加</t>
  </si>
  <si>
    <t xml:space="preserve">    移転費用支出</t>
  </si>
  <si>
    <t xml:space="preserve">        物件費</t>
  </si>
  <si>
    <t xml:space="preserve">    有形固定資産等の減少</t>
  </si>
  <si>
    <t xml:space="preserve">      補助金等支出</t>
  </si>
  <si>
    <t xml:space="preserve">        維持補修費</t>
  </si>
  <si>
    <t xml:space="preserve">    貸付金・基金等の増加</t>
  </si>
  <si>
    <t xml:space="preserve">      社会保障給付支出</t>
  </si>
  <si>
    <t xml:space="preserve">        減価償却費</t>
  </si>
  <si>
    <t xml:space="preserve">    貸付金・基金等の減少</t>
  </si>
  <si>
    <t xml:space="preserve">      他会計への繰出支出</t>
  </si>
  <si>
    <t xml:space="preserve">  資産評価差額</t>
  </si>
  <si>
    <t xml:space="preserve">      その他の業務費用</t>
  </si>
  <si>
    <t xml:space="preserve">  無償所管換等</t>
  </si>
  <si>
    <t xml:space="preserve">  業務収入</t>
  </si>
  <si>
    <t xml:space="preserve">        支払利息</t>
  </si>
  <si>
    <t xml:space="preserve">  その他</t>
  </si>
  <si>
    <t xml:space="preserve">    税収等収入</t>
  </si>
  <si>
    <t xml:space="preserve">        徴収不能引当金繰入額</t>
  </si>
  <si>
    <t xml:space="preserve">  本年度純資産変動額</t>
  </si>
  <si>
    <t xml:space="preserve">    国県等補助金収入</t>
  </si>
  <si>
    <t>本年度末純資産残高</t>
  </si>
  <si>
    <t xml:space="preserve">    使用料及び手数料収入</t>
  </si>
  <si>
    <t xml:space="preserve">    移転費用</t>
  </si>
  <si>
    <t xml:space="preserve">    その他の収入</t>
  </si>
  <si>
    <t xml:space="preserve">      補助金等</t>
  </si>
  <si>
    <t xml:space="preserve">  臨時支出</t>
  </si>
  <si>
    <t xml:space="preserve">      社会保障給付</t>
  </si>
  <si>
    <t xml:space="preserve">    災害復旧事業費支出</t>
  </si>
  <si>
    <t xml:space="preserve">      他会計への繰出金</t>
  </si>
  <si>
    <t xml:space="preserve">    その他の支出</t>
  </si>
  <si>
    <t xml:space="preserve">      その他</t>
  </si>
  <si>
    <t xml:space="preserve">  臨時収入</t>
  </si>
  <si>
    <t xml:space="preserve">  経常収益</t>
  </si>
  <si>
    <t>業務活動収支</t>
  </si>
  <si>
    <t xml:space="preserve">    使用料及び手数料</t>
  </si>
  <si>
    <t>【投資活動収支】</t>
  </si>
  <si>
    <t xml:space="preserve">    その他</t>
  </si>
  <si>
    <t xml:space="preserve">  投資活動支出</t>
  </si>
  <si>
    <t>純経常行政コスト</t>
  </si>
  <si>
    <t xml:space="preserve">    公共施設等整備費支出</t>
  </si>
  <si>
    <t xml:space="preserve">  臨時損失</t>
  </si>
  <si>
    <t xml:space="preserve">    基金積立金支出</t>
  </si>
  <si>
    <t xml:space="preserve">    災害復旧事業費</t>
  </si>
  <si>
    <t xml:space="preserve">    投資及び出資金支出</t>
  </si>
  <si>
    <t xml:space="preserve">    資産除売却損</t>
  </si>
  <si>
    <t xml:space="preserve">    貸付金支出</t>
  </si>
  <si>
    <t xml:space="preserve">    投資損失引当金繰入額</t>
  </si>
  <si>
    <t xml:space="preserve">    損失補償等引当金繰入額</t>
  </si>
  <si>
    <t xml:space="preserve">  投資活動収入</t>
  </si>
  <si>
    <t xml:space="preserve">  臨時利益</t>
  </si>
  <si>
    <t xml:space="preserve">    基金取崩収入</t>
  </si>
  <si>
    <t xml:space="preserve">    資産売却益</t>
  </si>
  <si>
    <t xml:space="preserve">    貸付金元金回収収入</t>
  </si>
  <si>
    <t xml:space="preserve">    資産売却収入</t>
  </si>
  <si>
    <t>投資活動収支</t>
  </si>
  <si>
    <t>【財務活動収支】</t>
  </si>
  <si>
    <t xml:space="preserve">  財務活動支出</t>
  </si>
  <si>
    <t xml:space="preserve">    地方債償還支出</t>
  </si>
  <si>
    <t xml:space="preserve">  財務活動収入</t>
  </si>
  <si>
    <t xml:space="preserve">    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</si>
  <si>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</si>
  <si>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</si>
  <si>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</si>
  <si>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</si>
  <si>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</si>
  <si>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</si>
  <si>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</si>
  <si>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</si>
  <si>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臨時利益その他</t>
    <rPh sb="0" eb="2">
      <t>リンジ</t>
    </rPh>
    <rPh sb="2" eb="4">
      <t>リエキ</t>
    </rPh>
    <rPh sb="6" eb="7">
      <t>タ</t>
    </rPh>
    <phoneticPr fontId="3"/>
  </si>
  <si>
    <t>検収調書　6公債費　借換債</t>
    <rPh sb="0" eb="4">
      <t>ケンシュウチョウショ</t>
    </rPh>
    <rPh sb="6" eb="9">
      <t>コウサイヒ</t>
    </rPh>
    <rPh sb="10" eb="13">
      <t>カリカエサイ</t>
    </rPh>
    <phoneticPr fontId="3"/>
  </si>
  <si>
    <t>元</t>
    <rPh sb="0" eb="1">
      <t>モト</t>
    </rPh>
    <phoneticPr fontId="3"/>
  </si>
  <si>
    <t>Ver.19.4</t>
  </si>
  <si>
    <t>元号更新</t>
    <rPh sb="0" eb="2">
      <t>ゲンゴウ</t>
    </rPh>
    <rPh sb="2" eb="4">
      <t>コウシン</t>
    </rPh>
    <phoneticPr fontId="3"/>
  </si>
  <si>
    <t>茨城県信用保証協会損失補償寄託金</t>
    <rPh sb="0" eb="3">
      <t>イバラキケン</t>
    </rPh>
    <rPh sb="3" eb="5">
      <t>シンヨウ</t>
    </rPh>
    <rPh sb="5" eb="7">
      <t>ホショウ</t>
    </rPh>
    <rPh sb="7" eb="9">
      <t>キョウカイ</t>
    </rPh>
    <rPh sb="9" eb="11">
      <t>ソンシツ</t>
    </rPh>
    <rPh sb="11" eb="13">
      <t>ホショウ</t>
    </rPh>
    <rPh sb="13" eb="16">
      <t>キタクキン</t>
    </rPh>
    <phoneticPr fontId="7"/>
  </si>
  <si>
    <t>減債基金</t>
    <rPh sb="0" eb="4">
      <t>ゲンサイキキン</t>
    </rPh>
    <phoneticPr fontId="9"/>
  </si>
  <si>
    <t>1_1.市民税_1. 個人</t>
    <rPh sb="4" eb="5">
      <t>シ</t>
    </rPh>
    <rPh sb="5" eb="6">
      <t>ミン</t>
    </rPh>
    <rPh sb="6" eb="7">
      <t>ゼイ</t>
    </rPh>
    <rPh sb="11" eb="13">
      <t>コジン</t>
    </rPh>
    <phoneticPr fontId="12"/>
  </si>
  <si>
    <t>1_1.市民税_2. 法人</t>
    <rPh sb="4" eb="5">
      <t>シ</t>
    </rPh>
    <rPh sb="5" eb="6">
      <t>ミン</t>
    </rPh>
    <rPh sb="6" eb="7">
      <t>ゼイ</t>
    </rPh>
    <rPh sb="11" eb="13">
      <t>ホウジン</t>
    </rPh>
    <phoneticPr fontId="12"/>
  </si>
  <si>
    <t>1_2_1.固定資産税</t>
    <rPh sb="6" eb="8">
      <t>コテイ</t>
    </rPh>
    <rPh sb="8" eb="11">
      <t>シサンゼイコテイシサンゼイ</t>
    </rPh>
    <phoneticPr fontId="12"/>
  </si>
  <si>
    <t>1_3_1.軽自動車税</t>
    <rPh sb="6" eb="10">
      <t>ケイジドウシャ</t>
    </rPh>
    <rPh sb="10" eb="11">
      <t>ゼイ</t>
    </rPh>
    <phoneticPr fontId="12"/>
  </si>
  <si>
    <t>13_2_3_1.児童福祉費負担金</t>
    <rPh sb="9" eb="11">
      <t>ジドウ</t>
    </rPh>
    <rPh sb="11" eb="13">
      <t>フクシ</t>
    </rPh>
    <rPh sb="13" eb="14">
      <t>ヒ</t>
    </rPh>
    <rPh sb="14" eb="17">
      <t>フタンキン</t>
    </rPh>
    <phoneticPr fontId="12"/>
  </si>
  <si>
    <t>13_2_3_3.社会福祉費負担金</t>
    <rPh sb="9" eb="11">
      <t>シャカイ</t>
    </rPh>
    <rPh sb="11" eb="13">
      <t>フクシ</t>
    </rPh>
    <rPh sb="13" eb="14">
      <t>ヒ</t>
    </rPh>
    <rPh sb="14" eb="17">
      <t>フタンキン</t>
    </rPh>
    <phoneticPr fontId="12"/>
  </si>
  <si>
    <t>13_2_4_1 保健衛生費負担金</t>
  </si>
  <si>
    <t>市税</t>
  </si>
  <si>
    <t>地方譲与税</t>
  </si>
  <si>
    <t>利子割交付金</t>
  </si>
  <si>
    <t>配当割交付金</t>
  </si>
  <si>
    <t>株式等譲渡所得割交付金</t>
  </si>
  <si>
    <t>自動車取得税交付金</t>
  </si>
  <si>
    <t>ゴルフ場利用税交付金</t>
  </si>
  <si>
    <t>地方消費税交付金</t>
  </si>
  <si>
    <t>地方特例交付金</t>
  </si>
  <si>
    <t>地方交付税</t>
  </si>
  <si>
    <t>交通安全対策特別交付金</t>
  </si>
  <si>
    <t>分担金及び負担金</t>
  </si>
  <si>
    <t>寄附金</t>
  </si>
  <si>
    <t>資産負債内訳簿</t>
    <rPh sb="0" eb="7">
      <t>シサンフサイウチワケボ</t>
    </rPh>
    <phoneticPr fontId="3"/>
  </si>
  <si>
    <t>⇒集計</t>
    <rPh sb="1" eb="3">
      <t>シュウケイ</t>
    </rPh>
    <phoneticPr fontId="3"/>
  </si>
  <si>
    <t>年度：令和元年度</t>
  </si>
  <si>
    <t>笠間市　一般会計等</t>
    <rPh sb="0" eb="2">
      <t>カサマ</t>
    </rPh>
    <rPh sb="2" eb="3">
      <t>シ</t>
    </rPh>
    <rPh sb="4" eb="9">
      <t>イッパンカイケイトウ</t>
    </rPh>
    <phoneticPr fontId="3"/>
  </si>
  <si>
    <t>自治体名：茨城県笠間市</t>
  </si>
  <si>
    <t>無形当期償却</t>
    <rPh sb="0" eb="2">
      <t>ムケイ</t>
    </rPh>
    <rPh sb="2" eb="4">
      <t>トウキ</t>
    </rPh>
    <rPh sb="4" eb="6">
      <t>ショウキャク</t>
    </rPh>
    <phoneticPr fontId="3"/>
  </si>
  <si>
    <t>PL減価償却費</t>
    <rPh sb="2" eb="7">
      <t>ゲンカショウキャクヒ</t>
    </rPh>
    <phoneticPr fontId="3"/>
  </si>
  <si>
    <t>差額</t>
    <rPh sb="0" eb="2">
      <t>サガク</t>
    </rPh>
    <phoneticPr fontId="3"/>
  </si>
  <si>
    <t>笠間工芸の丘株式会社</t>
  </si>
  <si>
    <t>株式会社　道の駅笠間</t>
    <rPh sb="0" eb="4">
      <t>カブシキガイシャ</t>
    </rPh>
    <rPh sb="5" eb="6">
      <t>ミチ</t>
    </rPh>
    <rPh sb="7" eb="8">
      <t>エキ</t>
    </rPh>
    <rPh sb="8" eb="10">
      <t>カサマ</t>
    </rPh>
    <phoneticPr fontId="6"/>
  </si>
  <si>
    <t>笠間市水道事業会計</t>
    <rPh sb="0" eb="2">
      <t>カサマ</t>
    </rPh>
    <rPh sb="2" eb="3">
      <t>シ</t>
    </rPh>
    <rPh sb="3" eb="5">
      <t>スイドウ</t>
    </rPh>
    <rPh sb="5" eb="7">
      <t>ジギョウ</t>
    </rPh>
    <rPh sb="7" eb="9">
      <t>カイケイ</t>
    </rPh>
    <phoneticPr fontId="29"/>
  </si>
  <si>
    <t>笠間市公共下水道事業会計</t>
    <rPh sb="0" eb="3">
      <t>カサマシ</t>
    </rPh>
    <rPh sb="3" eb="5">
      <t>コウキョウ</t>
    </rPh>
    <rPh sb="5" eb="7">
      <t>ゲスイ</t>
    </rPh>
    <rPh sb="7" eb="8">
      <t>ドウ</t>
    </rPh>
    <rPh sb="8" eb="10">
      <t>ジギョウ</t>
    </rPh>
    <rPh sb="10" eb="12">
      <t>カイケイ</t>
    </rPh>
    <phoneticPr fontId="30"/>
  </si>
  <si>
    <t>笠間市病院事業会計</t>
    <rPh sb="0" eb="2">
      <t>カサマ</t>
    </rPh>
    <rPh sb="2" eb="3">
      <t>シ</t>
    </rPh>
    <rPh sb="3" eb="5">
      <t>ビョウイン</t>
    </rPh>
    <rPh sb="5" eb="7">
      <t>ジギョウ</t>
    </rPh>
    <rPh sb="7" eb="9">
      <t>カイケイ</t>
    </rPh>
    <phoneticPr fontId="29"/>
  </si>
  <si>
    <t>一般財団法人 笠間市開発公社</t>
    <rPh sb="0" eb="2">
      <t>イッパン</t>
    </rPh>
    <rPh sb="2" eb="6">
      <t>ザイダンホウジン</t>
    </rPh>
    <rPh sb="7" eb="10">
      <t>カサマシ</t>
    </rPh>
    <rPh sb="10" eb="12">
      <t>カイハツ</t>
    </rPh>
    <rPh sb="12" eb="14">
      <t>コウシャ</t>
    </rPh>
    <phoneticPr fontId="29"/>
  </si>
  <si>
    <t>一般財団法人 笠間市農業公社</t>
    <rPh sb="7" eb="10">
      <t>カサマシ</t>
    </rPh>
    <rPh sb="10" eb="12">
      <t>ノウギョウ</t>
    </rPh>
    <rPh sb="12" eb="14">
      <t>コウシャ</t>
    </rPh>
    <phoneticPr fontId="29"/>
  </si>
  <si>
    <t>笠間商業開発株式会社</t>
  </si>
  <si>
    <t>茨城計算センター</t>
  </si>
  <si>
    <t>茨城県畜産協会（預託金）</t>
    <rPh sb="0" eb="3">
      <t>イバラキケン</t>
    </rPh>
    <rPh sb="3" eb="5">
      <t>チクサン</t>
    </rPh>
    <rPh sb="5" eb="7">
      <t>キョウカイ</t>
    </rPh>
    <phoneticPr fontId="29"/>
  </si>
  <si>
    <t>茨城県中央食肉公社</t>
    <rPh sb="0" eb="3">
      <t>イバラキケン</t>
    </rPh>
    <rPh sb="3" eb="5">
      <t>チュウオウ</t>
    </rPh>
    <rPh sb="5" eb="7">
      <t>ショクニク</t>
    </rPh>
    <rPh sb="7" eb="9">
      <t>コウシャ</t>
    </rPh>
    <phoneticPr fontId="28"/>
  </si>
  <si>
    <t>茨城県農業信用基金協会</t>
    <rPh sb="0" eb="3">
      <t>イバラキケン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9"/>
  </si>
  <si>
    <t>茨城県社会福祉事業団</t>
    <rPh sb="0" eb="3">
      <t>イバラキケン</t>
    </rPh>
    <rPh sb="3" eb="5">
      <t>シャカイ</t>
    </rPh>
    <rPh sb="5" eb="7">
      <t>フクシ</t>
    </rPh>
    <rPh sb="7" eb="10">
      <t>ジギョウダン</t>
    </rPh>
    <phoneticPr fontId="2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</si>
  <si>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9"/>
  </si>
  <si>
    <t>（株）フットボールクラブ水戸ホーリーホック</t>
    <rPh sb="1" eb="2">
      <t>カブ</t>
    </rPh>
    <rPh sb="12" eb="14">
      <t>ミト</t>
    </rPh>
    <phoneticPr fontId="29"/>
  </si>
  <si>
    <t>茨城県環境保全事業団</t>
    <rPh sb="0" eb="2">
      <t>イバラキ</t>
    </rPh>
    <rPh sb="2" eb="3">
      <t>ケン</t>
    </rPh>
    <rPh sb="3" eb="5">
      <t>カンキョウ</t>
    </rPh>
    <rPh sb="5" eb="7">
      <t>ホゼン</t>
    </rPh>
    <rPh sb="7" eb="10">
      <t>ジギョウダン</t>
    </rPh>
    <phoneticPr fontId="29"/>
  </si>
  <si>
    <t>茨城県信用保証協会</t>
  </si>
  <si>
    <t>いばらき腎バンク</t>
    <rPh sb="4" eb="5">
      <t>ジン</t>
    </rPh>
    <phoneticPr fontId="29"/>
  </si>
  <si>
    <t>茨城県暴力追放推進センター</t>
    <rPh sb="3" eb="5">
      <t>ボウリョク</t>
    </rPh>
    <rPh sb="5" eb="7">
      <t>ツイホウ</t>
    </rPh>
    <rPh sb="7" eb="9">
      <t>スイシン</t>
    </rPh>
    <phoneticPr fontId="29"/>
  </si>
  <si>
    <t>茨城県国際交流協会</t>
    <rPh sb="3" eb="5">
      <t>コクサイ</t>
    </rPh>
    <rPh sb="5" eb="7">
      <t>コウリュウ</t>
    </rPh>
    <rPh sb="7" eb="9">
      <t>キョウカイ</t>
    </rPh>
    <phoneticPr fontId="29"/>
  </si>
  <si>
    <t>リバーフロント研究所</t>
    <rPh sb="7" eb="10">
      <t>ケンキュウジョ</t>
    </rPh>
    <phoneticPr fontId="29"/>
  </si>
  <si>
    <t>酪農連合会</t>
    <rPh sb="0" eb="2">
      <t>ラクノウ</t>
    </rPh>
    <rPh sb="2" eb="5">
      <t>レンゴウカイ</t>
    </rPh>
    <phoneticPr fontId="29"/>
  </si>
  <si>
    <t>茨城県消防協会</t>
    <rPh sb="3" eb="5">
      <t>ショウボウ</t>
    </rPh>
    <rPh sb="5" eb="7">
      <t>キョウカイ</t>
    </rPh>
    <phoneticPr fontId="29"/>
  </si>
  <si>
    <t>茨城県建設技術公社</t>
    <rPh sb="3" eb="5">
      <t>ケンセツ</t>
    </rPh>
    <rPh sb="5" eb="7">
      <t>ギジュツ</t>
    </rPh>
    <rPh sb="7" eb="9">
      <t>コウシャ</t>
    </rPh>
    <phoneticPr fontId="29"/>
  </si>
  <si>
    <t>砂防フロンティア整備推進機構</t>
    <rPh sb="0" eb="2">
      <t>サボウ</t>
    </rPh>
    <rPh sb="8" eb="10">
      <t>セイビ</t>
    </rPh>
    <rPh sb="10" eb="12">
      <t>スイシン</t>
    </rPh>
    <rPh sb="12" eb="14">
      <t>キコウ</t>
    </rPh>
    <phoneticPr fontId="29"/>
  </si>
  <si>
    <t>茨城県中小企業振興公社</t>
    <rPh sb="0" eb="3">
      <t>イバラキケン</t>
    </rPh>
    <rPh sb="3" eb="5">
      <t>チュウショウ</t>
    </rPh>
    <rPh sb="5" eb="7">
      <t>キギョウ</t>
    </rPh>
    <rPh sb="7" eb="9">
      <t>シンコウ</t>
    </rPh>
    <rPh sb="9" eb="11">
      <t>コウシャ</t>
    </rPh>
    <phoneticPr fontId="28"/>
  </si>
  <si>
    <t>庁舎建設基金</t>
    <rPh sb="0" eb="2">
      <t>チョウシャ</t>
    </rPh>
    <rPh sb="2" eb="4">
      <t>ケンセツ</t>
    </rPh>
    <rPh sb="4" eb="6">
      <t>キキン</t>
    </rPh>
    <phoneticPr fontId="31"/>
  </si>
  <si>
    <t>国際交流基金</t>
    <rPh sb="0" eb="2">
      <t>コクサイ</t>
    </rPh>
    <rPh sb="2" eb="4">
      <t>コウリュウ</t>
    </rPh>
    <rPh sb="4" eb="6">
      <t>キキン</t>
    </rPh>
    <phoneticPr fontId="31"/>
  </si>
  <si>
    <t>友部駅橋上化及び自由通路整備基金</t>
    <rPh sb="0" eb="3">
      <t>トモベエキ</t>
    </rPh>
    <rPh sb="3" eb="5">
      <t>キョウジョウ</t>
    </rPh>
    <rPh sb="5" eb="6">
      <t>カ</t>
    </rPh>
    <rPh sb="6" eb="7">
      <t>オヨ</t>
    </rPh>
    <rPh sb="8" eb="10">
      <t>ジユウ</t>
    </rPh>
    <rPh sb="10" eb="12">
      <t>ツウロ</t>
    </rPh>
    <rPh sb="12" eb="14">
      <t>セイビ</t>
    </rPh>
    <rPh sb="14" eb="16">
      <t>キキン</t>
    </rPh>
    <phoneticPr fontId="31"/>
  </si>
  <si>
    <t>福祉更生事業基金</t>
    <rPh sb="0" eb="2">
      <t>フクシ</t>
    </rPh>
    <rPh sb="2" eb="4">
      <t>コウセイ</t>
    </rPh>
    <rPh sb="4" eb="6">
      <t>ジギョウ</t>
    </rPh>
    <rPh sb="6" eb="8">
      <t>キキン</t>
    </rPh>
    <phoneticPr fontId="31"/>
  </si>
  <si>
    <t>地域福祉基金</t>
    <rPh sb="0" eb="2">
      <t>チイキ</t>
    </rPh>
    <rPh sb="2" eb="4">
      <t>フクシ</t>
    </rPh>
    <rPh sb="4" eb="6">
      <t>キキン</t>
    </rPh>
    <phoneticPr fontId="31"/>
  </si>
  <si>
    <t>高齢者保健福祉基金</t>
    <rPh sb="0" eb="3">
      <t>コウレイシャ</t>
    </rPh>
    <rPh sb="3" eb="5">
      <t>ホケン</t>
    </rPh>
    <rPh sb="5" eb="7">
      <t>フクシ</t>
    </rPh>
    <rPh sb="7" eb="9">
      <t>キキン</t>
    </rPh>
    <phoneticPr fontId="31"/>
  </si>
  <si>
    <t>岩間地区福祉振興基金</t>
    <rPh sb="0" eb="2">
      <t>イワマ</t>
    </rPh>
    <rPh sb="2" eb="4">
      <t>チク</t>
    </rPh>
    <rPh sb="4" eb="6">
      <t>フクシ</t>
    </rPh>
    <rPh sb="6" eb="8">
      <t>シンコウ</t>
    </rPh>
    <rPh sb="8" eb="10">
      <t>キキン</t>
    </rPh>
    <phoneticPr fontId="31"/>
  </si>
  <si>
    <t>みどりの基金</t>
    <rPh sb="4" eb="6">
      <t>キキン</t>
    </rPh>
    <phoneticPr fontId="31"/>
  </si>
  <si>
    <t>地球温暖化防止等事業基金</t>
    <rPh sb="0" eb="2">
      <t>チキュウ</t>
    </rPh>
    <rPh sb="2" eb="5">
      <t>オンダンカ</t>
    </rPh>
    <rPh sb="5" eb="8">
      <t>ボウシトウ</t>
    </rPh>
    <rPh sb="8" eb="10">
      <t>ジギョウ</t>
    </rPh>
    <rPh sb="10" eb="12">
      <t>キキン</t>
    </rPh>
    <phoneticPr fontId="31"/>
  </si>
  <si>
    <t>福田地区地域振興整備基金</t>
    <rPh sb="0" eb="2">
      <t>フクダ</t>
    </rPh>
    <rPh sb="2" eb="4">
      <t>チク</t>
    </rPh>
    <rPh sb="4" eb="6">
      <t>チイキ</t>
    </rPh>
    <rPh sb="6" eb="8">
      <t>シンコウ</t>
    </rPh>
    <rPh sb="8" eb="10">
      <t>セイビ</t>
    </rPh>
    <rPh sb="10" eb="12">
      <t>キキン</t>
    </rPh>
    <phoneticPr fontId="31"/>
  </si>
  <si>
    <t>義務教育施設整備基金</t>
    <rPh sb="0" eb="2">
      <t>ギム</t>
    </rPh>
    <rPh sb="2" eb="4">
      <t>キョウイク</t>
    </rPh>
    <rPh sb="4" eb="6">
      <t>シセツ</t>
    </rPh>
    <rPh sb="6" eb="8">
      <t>セイビ</t>
    </rPh>
    <rPh sb="8" eb="10">
      <t>キキン</t>
    </rPh>
    <phoneticPr fontId="31"/>
  </si>
  <si>
    <t>文化財保護基金</t>
    <rPh sb="0" eb="3">
      <t>ブンカザイ</t>
    </rPh>
    <rPh sb="3" eb="5">
      <t>ホゴ</t>
    </rPh>
    <rPh sb="5" eb="7">
      <t>キキン</t>
    </rPh>
    <phoneticPr fontId="31"/>
  </si>
  <si>
    <t>笠間駅北区画整理整備基金</t>
    <rPh sb="0" eb="3">
      <t>カサマエキ</t>
    </rPh>
    <rPh sb="3" eb="4">
      <t>キタ</t>
    </rPh>
    <rPh sb="4" eb="6">
      <t>クカク</t>
    </rPh>
    <rPh sb="6" eb="8">
      <t>セイリ</t>
    </rPh>
    <rPh sb="8" eb="10">
      <t>セイビ</t>
    </rPh>
    <rPh sb="10" eb="12">
      <t>キキン</t>
    </rPh>
    <phoneticPr fontId="31"/>
  </si>
  <si>
    <t>ふるさと創生基金</t>
    <rPh sb="4" eb="6">
      <t>ソウセイ</t>
    </rPh>
    <rPh sb="6" eb="8">
      <t>キキン</t>
    </rPh>
    <phoneticPr fontId="31"/>
  </si>
  <si>
    <t>消防団ほう賞基金</t>
    <rPh sb="0" eb="3">
      <t>ショウボウダン</t>
    </rPh>
    <rPh sb="5" eb="6">
      <t>ショウ</t>
    </rPh>
    <rPh sb="6" eb="8">
      <t>キキン</t>
    </rPh>
    <phoneticPr fontId="31"/>
  </si>
  <si>
    <t>元気かさま応援基金</t>
    <rPh sb="0" eb="2">
      <t>ゲンキ</t>
    </rPh>
    <rPh sb="5" eb="7">
      <t>オウエン</t>
    </rPh>
    <rPh sb="7" eb="9">
      <t>キキン</t>
    </rPh>
    <phoneticPr fontId="31"/>
  </si>
  <si>
    <t>まちづくり振興基金（合併振興基金）</t>
  </si>
  <si>
    <t>復興まちづくり基金</t>
    <rPh sb="0" eb="2">
      <t>フッコウ</t>
    </rPh>
    <phoneticPr fontId="31"/>
  </si>
  <si>
    <t>市街地活性化基金</t>
  </si>
  <si>
    <t>企業立地促進基金</t>
  </si>
  <si>
    <t>土地開発基金</t>
    <rPh sb="0" eb="2">
      <t>トチ</t>
    </rPh>
    <rPh sb="2" eb="4">
      <t>カイハツ</t>
    </rPh>
    <rPh sb="4" eb="6">
      <t>キキン</t>
    </rPh>
    <phoneticPr fontId="31"/>
  </si>
  <si>
    <t>公共建築物長寿命化等対応基金</t>
    <rPh sb="0" eb="2">
      <t>コウキョウ</t>
    </rPh>
    <rPh sb="2" eb="4">
      <t>ケンチク</t>
    </rPh>
    <rPh sb="4" eb="5">
      <t>ブツ</t>
    </rPh>
    <rPh sb="5" eb="6">
      <t>チョウ</t>
    </rPh>
    <rPh sb="6" eb="9">
      <t>ジュミョウカ</t>
    </rPh>
    <rPh sb="9" eb="10">
      <t>トウ</t>
    </rPh>
    <rPh sb="10" eb="12">
      <t>タイオウ</t>
    </rPh>
    <rPh sb="12" eb="14">
      <t>キキン</t>
    </rPh>
    <phoneticPr fontId="32"/>
  </si>
  <si>
    <t>福ちゃんの森公園管理運営基金</t>
    <rPh sb="0" eb="1">
      <t>フク</t>
    </rPh>
    <rPh sb="5" eb="6">
      <t>モリ</t>
    </rPh>
    <rPh sb="6" eb="8">
      <t>コウエン</t>
    </rPh>
    <rPh sb="8" eb="10">
      <t>カンリ</t>
    </rPh>
    <rPh sb="10" eb="12">
      <t>ウンエイ</t>
    </rPh>
    <rPh sb="12" eb="14">
      <t>キキン</t>
    </rPh>
    <phoneticPr fontId="32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</si>
  <si>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6"/>
  </si>
  <si>
    <t>地域改善対策貸付金</t>
    <rPh sb="0" eb="2">
      <t>チイキ</t>
    </rPh>
    <rPh sb="2" eb="4">
      <t>カイゼン</t>
    </rPh>
    <rPh sb="4" eb="6">
      <t>タイサク</t>
    </rPh>
    <rPh sb="6" eb="8">
      <t>カシツケ</t>
    </rPh>
    <rPh sb="8" eb="9">
      <t>キン</t>
    </rPh>
    <phoneticPr fontId="33"/>
  </si>
  <si>
    <t>地域総合整備資金貸付金</t>
    <rPh sb="0" eb="2">
      <t>チイキ</t>
    </rPh>
    <rPh sb="2" eb="4">
      <t>ソウゴウ</t>
    </rPh>
    <rPh sb="4" eb="6">
      <t>セイビ</t>
    </rPh>
    <rPh sb="6" eb="8">
      <t>シキン</t>
    </rPh>
    <rPh sb="8" eb="10">
      <t>カシツケ</t>
    </rPh>
    <rPh sb="10" eb="11">
      <t>キン</t>
    </rPh>
    <phoneticPr fontId="33"/>
  </si>
  <si>
    <t>災害援護資金貸付金</t>
  </si>
  <si>
    <t>高額療養費貸付金</t>
    <rPh sb="0" eb="2">
      <t>コウガク</t>
    </rPh>
    <rPh sb="2" eb="5">
      <t>リョウヨウヒ</t>
    </rPh>
    <rPh sb="5" eb="7">
      <t>カシツケ</t>
    </rPh>
    <rPh sb="7" eb="8">
      <t>キン</t>
    </rPh>
    <phoneticPr fontId="33"/>
  </si>
  <si>
    <t>自治金融預託金</t>
    <rPh sb="0" eb="2">
      <t>ジチ</t>
    </rPh>
    <rPh sb="2" eb="4">
      <t>キンユウ</t>
    </rPh>
    <rPh sb="4" eb="7">
      <t>ヨタクキン</t>
    </rPh>
    <phoneticPr fontId="6"/>
  </si>
  <si>
    <t>1.1.1_個人市民税</t>
  </si>
  <si>
    <t>1.1.2_法人市民税</t>
  </si>
  <si>
    <t>1.2.1_固定資産税</t>
  </si>
  <si>
    <t>1.3.1_軽自動車税</t>
  </si>
  <si>
    <t>12.1.2.3_児童クラブ保護者負担金</t>
  </si>
  <si>
    <t>12.1.2.3_保育所入所児童保護者負担金</t>
  </si>
  <si>
    <t>12.1.2.3_一時保育保護者負担金</t>
  </si>
  <si>
    <t>12.1.2.3_公立認定こども園保護者負担金</t>
  </si>
  <si>
    <t>13.1.5.3_笠間芸術の森公園有料施設使用料</t>
  </si>
  <si>
    <t>13.1.6.4_市営住宅使用料</t>
  </si>
  <si>
    <t>16.1.1.1_土地貸付収入</t>
  </si>
  <si>
    <t>20.3.1.1_地域改善対策住宅新築資金等利子収入</t>
  </si>
  <si>
    <t>20.4.2.1_空家所有者弁償金</t>
  </si>
  <si>
    <t>20.4.3.1_学校給食費</t>
  </si>
  <si>
    <t>20.4.5.1_医療福祉費等返納金</t>
  </si>
  <si>
    <t>20.4.5.2_諸収入（雑入）</t>
    <rPh sb="9" eb="10">
      <t>ショ</t>
    </rPh>
    <rPh sb="10" eb="12">
      <t>シュウニュウ</t>
    </rPh>
    <rPh sb="13" eb="15">
      <t>ザツニュウ</t>
    </rPh>
    <phoneticPr fontId="6"/>
  </si>
  <si>
    <t>20.3.1.1_地域改善対策住宅新築資金等元金収入</t>
  </si>
  <si>
    <t>20.3.2.1_高額療養費貸付金元金収入</t>
  </si>
  <si>
    <t>一般会計</t>
    <rPh sb="0" eb="2">
      <t>イッパン</t>
    </rPh>
    <rPh sb="2" eb="4">
      <t>カイケイ</t>
    </rPh>
    <phoneticPr fontId="3"/>
  </si>
  <si>
    <t>特別会計繰入金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</si>
  <si>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3"/>
  </si>
  <si>
    <t>民間認定こども園入園負担金</t>
    <phoneticPr fontId="3"/>
  </si>
  <si>
    <t>民間認定こども園</t>
    <rPh sb="0" eb="2">
      <t>ミンカン</t>
    </rPh>
    <rPh sb="2" eb="4">
      <t>ニンテイ</t>
    </rPh>
    <rPh sb="7" eb="8">
      <t>エン</t>
    </rPh>
    <phoneticPr fontId="3"/>
  </si>
  <si>
    <t>茨城県後期高齢者医療広域連合</t>
  </si>
  <si>
    <t>後期高齢者医療療養給付費負担金</t>
    <phoneticPr fontId="3"/>
  </si>
  <si>
    <t>保育所入所負担金</t>
  </si>
  <si>
    <t>民間保育園</t>
    <rPh sb="0" eb="2">
      <t>ミンカン</t>
    </rPh>
    <rPh sb="2" eb="5">
      <t>ホイクエン</t>
    </rPh>
    <phoneticPr fontId="3"/>
  </si>
  <si>
    <t>公共下水道事業</t>
    <rPh sb="0" eb="7">
      <t>コウキョウゲスイドウジギョウ</t>
    </rPh>
    <phoneticPr fontId="3"/>
  </si>
  <si>
    <t>分流式下水道等補助金</t>
    <rPh sb="0" eb="2">
      <t>ブンリュウ</t>
    </rPh>
    <rPh sb="2" eb="3">
      <t>シキ</t>
    </rPh>
    <rPh sb="3" eb="6">
      <t>ゲスイドウ</t>
    </rPh>
    <rPh sb="6" eb="7">
      <t>トウ</t>
    </rPh>
    <rPh sb="7" eb="10">
      <t>ホジョキン</t>
    </rPh>
    <phoneticPr fontId="3"/>
  </si>
  <si>
    <t>負担金</t>
    <phoneticPr fontId="3"/>
  </si>
  <si>
    <t>笠間・水戸環境事務組合</t>
    <rPh sb="0" eb="2">
      <t>カサマ</t>
    </rPh>
    <rPh sb="3" eb="5">
      <t>ミト</t>
    </rPh>
    <rPh sb="5" eb="7">
      <t>カンキョウ</t>
    </rPh>
    <rPh sb="7" eb="9">
      <t>ジム</t>
    </rPh>
    <rPh sb="9" eb="11">
      <t>クミアイ</t>
    </rPh>
    <phoneticPr fontId="3"/>
  </si>
  <si>
    <t>合併処理浄化槽設置整備事業補助金</t>
    <phoneticPr fontId="3"/>
  </si>
  <si>
    <t>一般市民</t>
    <rPh sb="0" eb="4">
      <t>イッパンシミン</t>
    </rPh>
    <phoneticPr fontId="3"/>
  </si>
  <si>
    <t>その他</t>
    <rPh sb="2" eb="3">
      <t>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</si>
</sst>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_ * #,##0_ ;[Red]_ * \-#,##0_ ;_ * &quot;-&quot;_ ;_ @_ "/>
    <numFmt numFmtId="177" formatCode="#,##0_ "/>
  </numFmts>
  <fonts count="34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  <font>
      <sz val="11"/>
      <color rgb="FF3F3F7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38" fontId="4" fillId="0" borderId="0" applyFont="0" applyFill="0" applyBorder="0" applyAlignment="0" applyProtection="0">
      <alignment vertical="center"/>
    </xf>
  </cellStyleXfs>
  <cellXfs count="174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0" fillId="0" borderId="0" xfId="0" applyNumberFormat="1" applyFont="1"/>
    <xf numFmtId="3" fontId="0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/>
    </xf>
    <xf numFmtId="3" fontId="1" fillId="2" borderId="3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0" fontId="0" fillId="3" borderId="0" xfId="0" applyFill="1"/>
    <xf numFmtId="4" fontId="1" fillId="0" borderId="1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right" vertical="center"/>
    </xf>
    <xf numFmtId="3" fontId="5" fillId="0" borderId="3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0" borderId="1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6" fillId="0" borderId="10" xfId="1" applyFont="1" applyBorder="1" applyAlignment="1">
      <alignment vertical="center"/>
    </xf>
    <xf numFmtId="0" fontId="17" fillId="0" borderId="10" xfId="1" applyFont="1" applyBorder="1" applyAlignment="1">
      <alignment vertical="center"/>
    </xf>
    <xf numFmtId="0" fontId="12" fillId="0" borderId="11" xfId="1" applyFont="1" applyBorder="1" applyAlignment="1">
      <alignment vertical="center"/>
    </xf>
    <xf numFmtId="3" fontId="8" fillId="0" borderId="0" xfId="0" applyNumberFormat="1" applyFont="1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4" fontId="0" fillId="0" borderId="0" xfId="0" applyNumberFormat="1"/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41" fontId="0" fillId="0" borderId="0" xfId="0" applyNumberFormat="1" applyAlignment="1">
      <alignment vertical="center"/>
    </xf>
    <xf numFmtId="3" fontId="1" fillId="0" borderId="0" xfId="0" applyNumberFormat="1" applyFont="1" applyAlignment="1">
      <alignment horizontal="right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3" fontId="1" fillId="0" borderId="3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176" fontId="12" fillId="0" borderId="1" xfId="2" applyNumberFormat="1" applyFont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0" fillId="0" borderId="0" xfId="0" applyNumberFormat="1"/>
    <xf numFmtId="3" fontId="0" fillId="0" borderId="0" xfId="0" applyNumberFormat="1" applyAlignment="1">
      <alignment horizontal="right"/>
    </xf>
    <xf numFmtId="3" fontId="1" fillId="0" borderId="8" xfId="0" applyNumberFormat="1" applyFont="1" applyBorder="1" applyAlignment="1">
      <alignment vertical="center"/>
    </xf>
    <xf numFmtId="3" fontId="0" fillId="0" borderId="1" xfId="0" applyNumberFormat="1" applyBorder="1"/>
    <xf numFmtId="3" fontId="0" fillId="0" borderId="0" xfId="0" applyNumberFormat="1" applyAlignment="1">
      <alignment horizontal="left"/>
    </xf>
    <xf numFmtId="3" fontId="20" fillId="0" borderId="0" xfId="0" applyNumberFormat="1" applyFont="1"/>
    <xf numFmtId="3" fontId="5" fillId="0" borderId="1" xfId="0" applyNumberFormat="1" applyFont="1" applyFill="1" applyBorder="1" applyAlignment="1">
      <alignment horizontal="right" vertical="center"/>
    </xf>
    <xf numFmtId="0" fontId="15" fillId="0" borderId="0" xfId="0" applyFont="1"/>
    <xf numFmtId="0" fontId="21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1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/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/>
    <xf numFmtId="0" fontId="15" fillId="0" borderId="14" xfId="0" applyFont="1" applyBorder="1"/>
    <xf numFmtId="0" fontId="25" fillId="0" borderId="0" xfId="0" applyFont="1" applyAlignment="1">
      <alignment horizontal="left" vertical="center"/>
    </xf>
    <xf numFmtId="3" fontId="0" fillId="0" borderId="0" xfId="0" applyNumberFormat="1" applyAlignment="1">
      <alignment vertical="center" shrinkToFit="1"/>
    </xf>
    <xf numFmtId="3" fontId="0" fillId="0" borderId="0" xfId="0" applyNumberFormat="1" applyAlignment="1">
      <alignment shrinkToFit="1"/>
    </xf>
    <xf numFmtId="3" fontId="0" fillId="0" borderId="1" xfId="0" applyNumberFormat="1" applyFont="1" applyBorder="1"/>
    <xf numFmtId="3" fontId="0" fillId="0" borderId="1" xfId="0" applyNumberFormat="1" applyFont="1" applyBorder="1" applyAlignment="1">
      <alignment shrinkToFit="1"/>
    </xf>
    <xf numFmtId="3" fontId="26" fillId="0" borderId="0" xfId="0" applyNumberFormat="1" applyFont="1"/>
    <xf numFmtId="0" fontId="15" fillId="0" borderId="0" xfId="0" applyFont="1"/>
    <xf numFmtId="3" fontId="1" fillId="0" borderId="1" xfId="0" applyNumberFormat="1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3" fontId="1" fillId="0" borderId="1" xfId="0" applyNumberFormat="1" applyFont="1" applyBorder="1" applyAlignment="1">
      <alignment horizontal="left" vertical="center"/>
    </xf>
    <xf numFmtId="3" fontId="23" fillId="0" borderId="0" xfId="0" applyNumberFormat="1" applyFont="1"/>
    <xf numFmtId="3" fontId="23" fillId="0" borderId="0" xfId="0" applyNumberFormat="1" applyFont="1" applyAlignment="1">
      <alignment horizontal="right"/>
    </xf>
    <xf numFmtId="3" fontId="27" fillId="2" borderId="1" xfId="0" applyNumberFormat="1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left" vertical="center"/>
    </xf>
    <xf numFmtId="0" fontId="15" fillId="0" borderId="0" xfId="0" applyFont="1"/>
    <xf numFmtId="3" fontId="1" fillId="0" borderId="6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vertical="center"/>
    </xf>
    <xf numFmtId="176" fontId="12" fillId="0" borderId="6" xfId="1" applyNumberFormat="1" applyFont="1" applyBorder="1" applyAlignment="1">
      <alignment vertical="center" wrapText="1"/>
    </xf>
    <xf numFmtId="176" fontId="12" fillId="0" borderId="4" xfId="1" applyNumberFormat="1" applyFont="1" applyBorder="1" applyAlignment="1">
      <alignment vertical="center" wrapText="1"/>
    </xf>
    <xf numFmtId="176" fontId="12" fillId="0" borderId="6" xfId="2" applyNumberFormat="1" applyFont="1" applyBorder="1" applyAlignment="1">
      <alignment vertical="center" wrapText="1"/>
    </xf>
    <xf numFmtId="176" fontId="12" fillId="0" borderId="4" xfId="2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/>
    </xf>
    <xf numFmtId="0" fontId="12" fillId="4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12" fillId="2" borderId="4" xfId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 wrapText="1"/>
    </xf>
    <xf numFmtId="3" fontId="22" fillId="0" borderId="0" xfId="0" applyNumberFormat="1" applyFont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  <xf numFmtId="3" fontId="5" fillId="0" borderId="9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23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left" vertical="center"/>
    </xf>
    <xf numFmtId="3" fontId="24" fillId="0" borderId="13" xfId="0" applyNumberFormat="1" applyFont="1" applyBorder="1" applyAlignment="1">
      <alignment horizontal="right"/>
    </xf>
    <xf numFmtId="0" fontId="24" fillId="0" borderId="13" xfId="0" applyFont="1" applyBorder="1"/>
    <xf numFmtId="0" fontId="21" fillId="2" borderId="1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horizontal="right"/>
    </xf>
    <xf numFmtId="0" fontId="24" fillId="0" borderId="1" xfId="0" applyFont="1" applyBorder="1"/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1"/>
  <sheetViews>
    <sheetView workbookViewId="0">
      <selection activeCell="C3" sqref="C3"/>
    </sheetView>
  </sheetViews>
  <sheetFormatPr defaultRowHeight="13" x14ac:dyDescent="0.2"/>
  <cols>
    <col min="2" max="2" width="14.08984375" bestFit="1" customWidth="1"/>
    <col min="3" max="3" width="18.6328125" bestFit="1" customWidth="1"/>
  </cols>
  <sheetData>
    <row r="2" spans="2:3" x14ac:dyDescent="0.2">
      <c r="B2" t="s">
        <v>158</v>
      </c>
      <c r="C2" s="21" t="s">
        <v>433</v>
      </c>
    </row>
    <row r="3" spans="2:3" x14ac:dyDescent="0.2">
      <c r="B3" t="s">
        <v>97</v>
      </c>
      <c r="C3" s="21" t="s">
        <v>405</v>
      </c>
    </row>
    <row r="4" spans="2:3" x14ac:dyDescent="0.2">
      <c r="C4" s="21"/>
    </row>
    <row r="6" spans="2:3" x14ac:dyDescent="0.2">
      <c r="B6" t="s">
        <v>157</v>
      </c>
      <c r="C6" s="49" t="s">
        <v>160</v>
      </c>
    </row>
    <row r="7" spans="2:3" x14ac:dyDescent="0.2">
      <c r="C7" t="s">
        <v>161</v>
      </c>
    </row>
    <row r="8" spans="2:3" x14ac:dyDescent="0.2">
      <c r="B8" t="s">
        <v>264</v>
      </c>
      <c r="C8" t="s">
        <v>265</v>
      </c>
    </row>
    <row r="9" spans="2:3" x14ac:dyDescent="0.2">
      <c r="B9" t="s">
        <v>273</v>
      </c>
      <c r="C9" t="s">
        <v>274</v>
      </c>
    </row>
    <row r="10" spans="2:3" x14ac:dyDescent="0.2">
      <c r="B10" t="s">
        <v>275</v>
      </c>
      <c r="C10" t="s">
        <v>276</v>
      </c>
    </row>
    <row r="11" spans="2:3" x14ac:dyDescent="0.2">
      <c r="B11" t="s">
        <v>406</v>
      </c>
      <c r="C11" t="s">
        <v>407</v>
      </c>
    </row>
  </sheetData>
  <phoneticPr fontId="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CC"/>
    <pageSetUpPr fitToPage="1"/>
  </sheetPr>
  <dimension ref="A1:R38"/>
  <sheetViews>
    <sheetView view="pageBreakPreview" zoomScaleNormal="100" zoomScaleSheetLayoutView="100" workbookViewId="0"/>
  </sheetViews>
  <sheetFormatPr defaultColWidth="8.90625" defaultRowHeight="11" x14ac:dyDescent="0.2"/>
  <cols>
    <col min="1" max="1" width="20.90625" style="7" customWidth="1"/>
    <col min="2" max="2" width="14.90625" style="7" customWidth="1"/>
    <col min="3" max="3" width="16.90625" style="7" customWidth="1"/>
    <col min="4" max="11" width="14.90625" style="7" customWidth="1"/>
    <col min="12" max="16384" width="8.90625" style="7"/>
  </cols>
  <sheetData>
    <row r="1" spans="1:18" ht="14" x14ac:dyDescent="0.2">
      <c r="A1" s="45" t="s">
        <v>146</v>
      </c>
      <c r="B1" s="45"/>
      <c r="C1" s="45"/>
      <c r="D1" s="45"/>
      <c r="E1" s="45"/>
      <c r="F1" s="45"/>
      <c r="G1" s="45"/>
      <c r="H1" s="45"/>
      <c r="I1" s="45"/>
      <c r="J1" s="59"/>
      <c r="K1" s="60" t="str">
        <f>"自治体名："&amp;基礎情報!C2</f>
        <v>自治体名：笠間市　一般会計等</v>
      </c>
      <c r="L1" s="45"/>
      <c r="M1" s="45"/>
      <c r="N1" s="45"/>
      <c r="O1" s="45"/>
      <c r="P1" s="45"/>
      <c r="Q1" s="45"/>
      <c r="R1" s="45"/>
    </row>
    <row r="2" spans="1:18" ht="14" x14ac:dyDescent="0.2">
      <c r="A2" s="45" t="s">
        <v>266</v>
      </c>
      <c r="J2" s="56"/>
      <c r="K2" s="60" t="str">
        <f>"年度：令和"&amp;基礎情報!C3&amp;"年度"</f>
        <v>年度：令和元年度</v>
      </c>
    </row>
    <row r="3" spans="1:18" ht="13" x14ac:dyDescent="0.2">
      <c r="A3" s="8"/>
    </row>
    <row r="4" spans="1:18" ht="13" x14ac:dyDescent="0.2">
      <c r="K4" s="9" t="s">
        <v>105</v>
      </c>
    </row>
    <row r="5" spans="1:18" ht="22.5" customHeight="1" x14ac:dyDescent="0.2">
      <c r="A5" s="143" t="s">
        <v>29</v>
      </c>
      <c r="B5" s="151" t="s">
        <v>267</v>
      </c>
      <c r="C5" s="16"/>
      <c r="D5" s="143" t="s">
        <v>59</v>
      </c>
      <c r="E5" s="144" t="s">
        <v>58</v>
      </c>
      <c r="F5" s="143" t="s">
        <v>57</v>
      </c>
      <c r="G5" s="144" t="s">
        <v>56</v>
      </c>
      <c r="H5" s="151" t="s">
        <v>55</v>
      </c>
      <c r="I5" s="15"/>
      <c r="J5" s="14"/>
      <c r="K5" s="143" t="s">
        <v>25</v>
      </c>
    </row>
    <row r="6" spans="1:18" ht="22.5" customHeight="1" x14ac:dyDescent="0.2">
      <c r="A6" s="143"/>
      <c r="B6" s="143"/>
      <c r="C6" s="13" t="s">
        <v>54</v>
      </c>
      <c r="D6" s="143"/>
      <c r="E6" s="143"/>
      <c r="F6" s="143"/>
      <c r="G6" s="143"/>
      <c r="H6" s="143"/>
      <c r="I6" s="3" t="s">
        <v>53</v>
      </c>
      <c r="J6" s="3" t="s">
        <v>52</v>
      </c>
      <c r="K6" s="143"/>
    </row>
    <row r="7" spans="1:18" ht="18" customHeight="1" x14ac:dyDescent="0.2">
      <c r="A7" s="4" t="s">
        <v>51</v>
      </c>
      <c r="B7" s="2"/>
      <c r="C7" s="12"/>
      <c r="D7" s="2"/>
      <c r="E7" s="2"/>
      <c r="F7" s="2"/>
      <c r="G7" s="2"/>
      <c r="H7" s="2">
        <f>SUM(I7:J7)</f>
        <v>0</v>
      </c>
      <c r="I7" s="2"/>
      <c r="J7" s="2"/>
      <c r="K7" s="2"/>
    </row>
    <row r="8" spans="1:18" ht="18" customHeight="1" x14ac:dyDescent="0.2">
      <c r="A8" s="4" t="s">
        <v>50</v>
      </c>
      <c r="B8" s="2">
        <v>110879827</v>
      </c>
      <c r="C8" s="12">
        <v>17030775</v>
      </c>
      <c r="D8" s="2">
        <v>110207698</v>
      </c>
      <c r="E8" s="2">
        <v>672129</v>
      </c>
      <c r="F8" s="2"/>
      <c r="G8" s="2"/>
      <c r="H8" s="2">
        <f t="shared" ref="H8:H18" si="0">SUM(I8:J8)</f>
        <v>0</v>
      </c>
      <c r="I8" s="2"/>
      <c r="J8" s="2"/>
      <c r="K8" s="2"/>
      <c r="L8" s="7">
        <f>+B8-SUM(D8:H8)-K8</f>
        <v>0</v>
      </c>
    </row>
    <row r="9" spans="1:18" ht="18" customHeight="1" x14ac:dyDescent="0.2">
      <c r="A9" s="4" t="s">
        <v>49</v>
      </c>
      <c r="B9" s="2">
        <v>106306604</v>
      </c>
      <c r="C9" s="12">
        <v>15894458</v>
      </c>
      <c r="D9" s="2">
        <v>94960708</v>
      </c>
      <c r="E9" s="2">
        <v>11345896</v>
      </c>
      <c r="F9" s="2"/>
      <c r="G9" s="2"/>
      <c r="H9" s="2">
        <f t="shared" si="0"/>
        <v>0</v>
      </c>
      <c r="I9" s="2"/>
      <c r="J9" s="2"/>
      <c r="K9" s="2"/>
      <c r="L9" s="7">
        <f t="shared" ref="L9:L19" si="1">+B9-SUM(D9:H9)-K9</f>
        <v>0</v>
      </c>
    </row>
    <row r="10" spans="1:18" ht="18" customHeight="1" x14ac:dyDescent="0.2">
      <c r="A10" s="4" t="s">
        <v>48</v>
      </c>
      <c r="B10" s="2">
        <v>52291650</v>
      </c>
      <c r="C10" s="12">
        <v>8343488</v>
      </c>
      <c r="D10" s="2">
        <v>52291650</v>
      </c>
      <c r="E10" s="2"/>
      <c r="F10" s="2"/>
      <c r="G10" s="2"/>
      <c r="H10" s="2">
        <f t="shared" si="0"/>
        <v>0</v>
      </c>
      <c r="I10" s="2"/>
      <c r="J10" s="2"/>
      <c r="K10" s="2"/>
      <c r="L10" s="7">
        <f t="shared" si="1"/>
        <v>0</v>
      </c>
    </row>
    <row r="11" spans="1:18" ht="18" customHeight="1" x14ac:dyDescent="0.2">
      <c r="A11" s="4" t="s">
        <v>47</v>
      </c>
      <c r="B11" s="2">
        <v>1126780932</v>
      </c>
      <c r="C11" s="12">
        <v>219234546</v>
      </c>
      <c r="D11" s="2">
        <v>1099360932</v>
      </c>
      <c r="E11" s="2"/>
      <c r="F11" s="2">
        <v>22940000</v>
      </c>
      <c r="G11" s="2">
        <v>4480000</v>
      </c>
      <c r="H11" s="2">
        <f t="shared" si="0"/>
        <v>0</v>
      </c>
      <c r="I11" s="2"/>
      <c r="J11" s="2"/>
      <c r="K11" s="2"/>
      <c r="L11" s="7">
        <f t="shared" si="1"/>
        <v>0</v>
      </c>
    </row>
    <row r="12" spans="1:18" ht="18" customHeight="1" x14ac:dyDescent="0.2">
      <c r="A12" s="4" t="s">
        <v>46</v>
      </c>
      <c r="B12" s="2">
        <v>12672722966</v>
      </c>
      <c r="C12" s="12">
        <v>1574080426</v>
      </c>
      <c r="D12" s="2">
        <v>172891306</v>
      </c>
      <c r="E12" s="2">
        <v>5889540660</v>
      </c>
      <c r="F12" s="2">
        <v>5567428000</v>
      </c>
      <c r="G12" s="2">
        <v>1042863000</v>
      </c>
      <c r="H12" s="2">
        <f t="shared" si="0"/>
        <v>0</v>
      </c>
      <c r="I12" s="2"/>
      <c r="J12" s="2"/>
      <c r="K12" s="2"/>
      <c r="L12" s="7">
        <f t="shared" si="1"/>
        <v>0</v>
      </c>
    </row>
    <row r="13" spans="1:18" ht="18" customHeight="1" x14ac:dyDescent="0.2">
      <c r="A13" s="4" t="s">
        <v>41</v>
      </c>
      <c r="B13" s="2">
        <v>343698757</v>
      </c>
      <c r="C13" s="12">
        <v>74873728</v>
      </c>
      <c r="D13" s="2">
        <v>28692446</v>
      </c>
      <c r="E13" s="2">
        <v>315006311</v>
      </c>
      <c r="F13" s="2"/>
      <c r="G13" s="2"/>
      <c r="H13" s="2">
        <f t="shared" si="0"/>
        <v>0</v>
      </c>
      <c r="I13" s="2"/>
      <c r="J13" s="2"/>
      <c r="K13" s="2"/>
      <c r="L13" s="7">
        <f t="shared" si="1"/>
        <v>0</v>
      </c>
    </row>
    <row r="14" spans="1:18" ht="18" customHeight="1" x14ac:dyDescent="0.2">
      <c r="A14" s="4" t="s">
        <v>45</v>
      </c>
      <c r="B14" s="2"/>
      <c r="C14" s="12"/>
      <c r="D14" s="2"/>
      <c r="E14" s="2"/>
      <c r="F14" s="2"/>
      <c r="G14" s="2"/>
      <c r="H14" s="2">
        <f t="shared" si="0"/>
        <v>0</v>
      </c>
      <c r="I14" s="2"/>
      <c r="J14" s="2"/>
      <c r="K14" s="2"/>
    </row>
    <row r="15" spans="1:18" ht="18" customHeight="1" x14ac:dyDescent="0.2">
      <c r="A15" s="4" t="s">
        <v>44</v>
      </c>
      <c r="B15" s="2">
        <v>15313688700</v>
      </c>
      <c r="C15" s="12">
        <v>1160279903</v>
      </c>
      <c r="D15" s="2">
        <v>12476083298</v>
      </c>
      <c r="E15" s="2">
        <v>2807874065</v>
      </c>
      <c r="F15" s="2">
        <v>29731337</v>
      </c>
      <c r="G15" s="2"/>
      <c r="H15" s="2">
        <f t="shared" si="0"/>
        <v>0</v>
      </c>
      <c r="I15" s="2"/>
      <c r="J15" s="2"/>
      <c r="K15" s="2"/>
      <c r="L15" s="7">
        <f>+B15-SUM(D15:H15)-K15</f>
        <v>0</v>
      </c>
    </row>
    <row r="16" spans="1:18" ht="18" customHeight="1" x14ac:dyDescent="0.2">
      <c r="A16" s="4" t="s">
        <v>43</v>
      </c>
      <c r="B16" s="2">
        <v>166276123</v>
      </c>
      <c r="C16" s="12">
        <v>44497392</v>
      </c>
      <c r="D16" s="2">
        <v>166276123</v>
      </c>
      <c r="E16" s="2"/>
      <c r="F16" s="2"/>
      <c r="G16" s="2"/>
      <c r="H16" s="2">
        <f t="shared" si="0"/>
        <v>0</v>
      </c>
      <c r="I16" s="2"/>
      <c r="J16" s="2"/>
      <c r="K16" s="2"/>
      <c r="L16" s="7">
        <f t="shared" si="1"/>
        <v>0</v>
      </c>
    </row>
    <row r="17" spans="1:13" ht="18" customHeight="1" x14ac:dyDescent="0.2">
      <c r="A17" s="4" t="s">
        <v>42</v>
      </c>
      <c r="B17" s="2">
        <v>0</v>
      </c>
      <c r="C17" s="12"/>
      <c r="D17" s="2"/>
      <c r="E17" s="2"/>
      <c r="F17" s="2"/>
      <c r="G17" s="2"/>
      <c r="H17" s="2">
        <f t="shared" si="0"/>
        <v>0</v>
      </c>
      <c r="I17" s="2"/>
      <c r="J17" s="2"/>
      <c r="K17" s="2"/>
      <c r="L17" s="7">
        <f t="shared" si="1"/>
        <v>0</v>
      </c>
    </row>
    <row r="18" spans="1:13" ht="18" customHeight="1" x14ac:dyDescent="0.2">
      <c r="A18" s="4" t="s">
        <v>41</v>
      </c>
      <c r="B18" s="2">
        <v>641002770</v>
      </c>
      <c r="C18" s="12">
        <v>94948494</v>
      </c>
      <c r="D18" s="2">
        <v>421896293</v>
      </c>
      <c r="E18" s="2">
        <v>213746477</v>
      </c>
      <c r="F18" s="2"/>
      <c r="G18" s="2">
        <v>2810000</v>
      </c>
      <c r="H18" s="2">
        <f t="shared" si="0"/>
        <v>0</v>
      </c>
      <c r="I18" s="2"/>
      <c r="J18" s="2"/>
      <c r="K18" s="2">
        <v>2550000</v>
      </c>
      <c r="L18" s="7">
        <f t="shared" si="1"/>
        <v>0</v>
      </c>
    </row>
    <row r="19" spans="1:13" ht="18" customHeight="1" x14ac:dyDescent="0.2">
      <c r="A19" s="6" t="s">
        <v>40</v>
      </c>
      <c r="B19" s="2">
        <f>SUM(B7:B18)</f>
        <v>30533648329</v>
      </c>
      <c r="C19" s="12">
        <f t="shared" ref="C19:K19" si="2">SUM(C7:C18)</f>
        <v>3209183210</v>
      </c>
      <c r="D19" s="2">
        <f t="shared" si="2"/>
        <v>14622660454</v>
      </c>
      <c r="E19" s="2">
        <f t="shared" si="2"/>
        <v>9238185538</v>
      </c>
      <c r="F19" s="2">
        <f t="shared" si="2"/>
        <v>5620099337</v>
      </c>
      <c r="G19" s="2">
        <f t="shared" si="2"/>
        <v>1050153000</v>
      </c>
      <c r="H19" s="2">
        <f t="shared" si="2"/>
        <v>0</v>
      </c>
      <c r="I19" s="2">
        <f t="shared" si="2"/>
        <v>0</v>
      </c>
      <c r="J19" s="2">
        <f t="shared" si="2"/>
        <v>0</v>
      </c>
      <c r="K19" s="2">
        <f t="shared" si="2"/>
        <v>2550000</v>
      </c>
      <c r="L19" s="7">
        <f t="shared" si="1"/>
        <v>0</v>
      </c>
    </row>
    <row r="21" spans="1:13" ht="14" x14ac:dyDescent="0.2">
      <c r="A21" s="45" t="s">
        <v>269</v>
      </c>
    </row>
    <row r="22" spans="1:13" ht="13" x14ac:dyDescent="0.2">
      <c r="A22" s="8"/>
    </row>
    <row r="23" spans="1:13" ht="13" x14ac:dyDescent="0.2">
      <c r="I23" s="9" t="s">
        <v>105</v>
      </c>
    </row>
    <row r="24" spans="1:13" ht="33" x14ac:dyDescent="0.2">
      <c r="A24" s="13" t="s">
        <v>267</v>
      </c>
      <c r="B24" s="3" t="s">
        <v>67</v>
      </c>
      <c r="C24" s="1" t="s">
        <v>66</v>
      </c>
      <c r="D24" s="1" t="s">
        <v>65</v>
      </c>
      <c r="E24" s="1" t="s">
        <v>64</v>
      </c>
      <c r="F24" s="1" t="s">
        <v>63</v>
      </c>
      <c r="G24" s="1" t="s">
        <v>62</v>
      </c>
      <c r="H24" s="3" t="s">
        <v>61</v>
      </c>
      <c r="I24" s="1" t="s">
        <v>60</v>
      </c>
    </row>
    <row r="25" spans="1:13" ht="18" customHeight="1" x14ac:dyDescent="0.2">
      <c r="A25" s="23">
        <f>地方債の明細!B19</f>
        <v>30533648329</v>
      </c>
      <c r="B25" s="2">
        <v>28753960225</v>
      </c>
      <c r="C25" s="2">
        <v>1255423675</v>
      </c>
      <c r="D25" s="2">
        <v>354868677</v>
      </c>
      <c r="E25" s="2">
        <v>29629394</v>
      </c>
      <c r="F25" s="2">
        <v>70474624</v>
      </c>
      <c r="G25" s="2">
        <v>31237209</v>
      </c>
      <c r="H25" s="2">
        <v>38054525</v>
      </c>
      <c r="I25" s="22"/>
      <c r="L25" s="7">
        <f>A25-SUM(B25:H25)</f>
        <v>0</v>
      </c>
    </row>
    <row r="27" spans="1:13" ht="14" x14ac:dyDescent="0.2">
      <c r="A27" s="45" t="s">
        <v>268</v>
      </c>
    </row>
    <row r="28" spans="1:13" ht="13" x14ac:dyDescent="0.2">
      <c r="A28" s="8"/>
    </row>
    <row r="29" spans="1:13" ht="13" x14ac:dyDescent="0.2">
      <c r="J29" s="9" t="s">
        <v>105</v>
      </c>
    </row>
    <row r="30" spans="1:13" ht="22" x14ac:dyDescent="0.2">
      <c r="A30" s="13" t="s">
        <v>267</v>
      </c>
      <c r="B30" s="3" t="s">
        <v>76</v>
      </c>
      <c r="C30" s="1" t="s">
        <v>75</v>
      </c>
      <c r="D30" s="1" t="s">
        <v>74</v>
      </c>
      <c r="E30" s="1" t="s">
        <v>73</v>
      </c>
      <c r="F30" s="1" t="s">
        <v>72</v>
      </c>
      <c r="G30" s="1" t="s">
        <v>71</v>
      </c>
      <c r="H30" s="1" t="s">
        <v>70</v>
      </c>
      <c r="I30" s="1" t="s">
        <v>69</v>
      </c>
      <c r="J30" s="3" t="s">
        <v>68</v>
      </c>
    </row>
    <row r="31" spans="1:13" ht="18" customHeight="1" x14ac:dyDescent="0.2">
      <c r="A31" s="23">
        <f>地方債の明細!B19</f>
        <v>30533648329</v>
      </c>
      <c r="B31" s="2">
        <v>3209183210</v>
      </c>
      <c r="C31" s="2">
        <v>3231786055</v>
      </c>
      <c r="D31" s="2">
        <v>3187379911</v>
      </c>
      <c r="E31" s="2">
        <v>2981549069</v>
      </c>
      <c r="F31" s="2">
        <v>2564564914</v>
      </c>
      <c r="G31" s="2">
        <v>9410538946</v>
      </c>
      <c r="H31" s="2">
        <v>4970341308</v>
      </c>
      <c r="I31" s="2">
        <v>978304916</v>
      </c>
      <c r="J31" s="2"/>
      <c r="L31" s="7">
        <f>A31-SUM(B31:J31)</f>
        <v>0</v>
      </c>
      <c r="M31" s="7">
        <f>+B31-C19</f>
        <v>0</v>
      </c>
    </row>
    <row r="33" spans="1:8" ht="14" x14ac:dyDescent="0.2">
      <c r="A33" s="45" t="s">
        <v>272</v>
      </c>
    </row>
    <row r="34" spans="1:8" ht="13" x14ac:dyDescent="0.2">
      <c r="A34" s="8"/>
    </row>
    <row r="35" spans="1:8" ht="13" x14ac:dyDescent="0.2">
      <c r="H35" s="9" t="s">
        <v>105</v>
      </c>
    </row>
    <row r="36" spans="1:8" ht="22" x14ac:dyDescent="0.2">
      <c r="A36" s="17" t="s">
        <v>270</v>
      </c>
      <c r="B36" s="148" t="s">
        <v>77</v>
      </c>
      <c r="C36" s="149"/>
      <c r="D36" s="149"/>
      <c r="E36" s="149"/>
      <c r="F36" s="149"/>
      <c r="G36" s="149"/>
      <c r="H36" s="150"/>
    </row>
    <row r="37" spans="1:8" ht="18" customHeight="1" x14ac:dyDescent="0.2">
      <c r="A37" s="61" t="s">
        <v>162</v>
      </c>
      <c r="B37" s="145" t="s">
        <v>163</v>
      </c>
      <c r="C37" s="146"/>
      <c r="D37" s="146"/>
      <c r="E37" s="146"/>
      <c r="F37" s="146"/>
      <c r="G37" s="146"/>
      <c r="H37" s="147"/>
    </row>
    <row r="38" spans="1:8" ht="15.75" customHeight="1" x14ac:dyDescent="0.2">
      <c r="A38" s="7" t="s">
        <v>271</v>
      </c>
    </row>
  </sheetData>
  <mergeCells count="10">
    <mergeCell ref="A5:A6"/>
    <mergeCell ref="B5:B6"/>
    <mergeCell ref="D5:D6"/>
    <mergeCell ref="E5:E6"/>
    <mergeCell ref="F5:F6"/>
    <mergeCell ref="B37:H37"/>
    <mergeCell ref="B36:H36"/>
    <mergeCell ref="G5:G6"/>
    <mergeCell ref="H5:H6"/>
    <mergeCell ref="K5:K6"/>
  </mergeCells>
  <phoneticPr fontId="3"/>
  <pageMargins left="0.39370078740157483" right="0.39370078740157483" top="0.6692913385826772" bottom="0.39370078740157483" header="0.19685039370078741" footer="0.19685039370078741"/>
  <pageSetup paperSize="9" scale="8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CC"/>
  </sheetPr>
  <dimension ref="A1:F11"/>
  <sheetViews>
    <sheetView view="pageBreakPreview" zoomScaleNormal="100" zoomScaleSheetLayoutView="100" workbookViewId="0"/>
  </sheetViews>
  <sheetFormatPr defaultColWidth="8.90625" defaultRowHeight="11" x14ac:dyDescent="0.2"/>
  <cols>
    <col min="1" max="1" width="28.90625" style="7" customWidth="1"/>
    <col min="2" max="6" width="20.90625" style="7" customWidth="1"/>
    <col min="7" max="16384" width="8.90625" style="7"/>
  </cols>
  <sheetData>
    <row r="1" spans="1:6" ht="14" x14ac:dyDescent="0.2">
      <c r="A1" s="45" t="s">
        <v>147</v>
      </c>
      <c r="F1" s="9" t="str">
        <f>"自治体名："&amp;基礎情報!C2</f>
        <v>自治体名：笠間市　一般会計等</v>
      </c>
    </row>
    <row r="2" spans="1:6" ht="13" x14ac:dyDescent="0.2">
      <c r="A2" s="8"/>
      <c r="F2" s="9" t="str">
        <f>"年度：令和"&amp;基礎情報!C3&amp;"年度"</f>
        <v>年度：令和元年度</v>
      </c>
    </row>
    <row r="3" spans="1:6" ht="13" x14ac:dyDescent="0.2">
      <c r="A3" s="8"/>
      <c r="F3" s="9"/>
    </row>
    <row r="4" spans="1:6" ht="13" x14ac:dyDescent="0.2">
      <c r="F4" s="9" t="s">
        <v>105</v>
      </c>
    </row>
    <row r="5" spans="1:6" ht="22.5" customHeight="1" x14ac:dyDescent="0.2">
      <c r="A5" s="143" t="s">
        <v>83</v>
      </c>
      <c r="B5" s="143" t="s">
        <v>82</v>
      </c>
      <c r="C5" s="143" t="s">
        <v>81</v>
      </c>
      <c r="D5" s="143" t="s">
        <v>80</v>
      </c>
      <c r="E5" s="143"/>
      <c r="F5" s="143" t="s">
        <v>79</v>
      </c>
    </row>
    <row r="6" spans="1:6" ht="22.5" customHeight="1" x14ac:dyDescent="0.2">
      <c r="A6" s="143"/>
      <c r="B6" s="143"/>
      <c r="C6" s="143"/>
      <c r="D6" s="3" t="s">
        <v>78</v>
      </c>
      <c r="E6" s="3" t="s">
        <v>25</v>
      </c>
      <c r="F6" s="143"/>
    </row>
    <row r="7" spans="1:6" ht="18" customHeight="1" x14ac:dyDescent="0.2">
      <c r="A7" s="63" t="s">
        <v>248</v>
      </c>
      <c r="B7" s="2">
        <v>5142594318</v>
      </c>
      <c r="C7" s="2">
        <f>IF(F7&gt;B7,F7-B7,0)</f>
        <v>0</v>
      </c>
      <c r="D7" s="2">
        <v>0</v>
      </c>
      <c r="E7" s="2">
        <f>IF(F7&lt;B7,B7-F7,0)</f>
        <v>153115054</v>
      </c>
      <c r="F7" s="2">
        <v>4989479264</v>
      </c>
    </row>
    <row r="8" spans="1:6" ht="18" customHeight="1" x14ac:dyDescent="0.2">
      <c r="A8" s="63" t="s">
        <v>249</v>
      </c>
      <c r="B8" s="2">
        <v>0</v>
      </c>
      <c r="C8" s="2">
        <f>IF(F8&gt;B8,F8-B8,0)</f>
        <v>5760000</v>
      </c>
      <c r="D8" s="2">
        <v>0</v>
      </c>
      <c r="E8" s="2">
        <f>IF(F8&lt;B8,B8-F8,0)</f>
        <v>0</v>
      </c>
      <c r="F8" s="2">
        <v>5760000</v>
      </c>
    </row>
    <row r="9" spans="1:6" ht="18" customHeight="1" x14ac:dyDescent="0.2">
      <c r="A9" s="63" t="s">
        <v>250</v>
      </c>
      <c r="B9" s="2">
        <v>367579534</v>
      </c>
      <c r="C9" s="2">
        <f>F9</f>
        <v>378829631</v>
      </c>
      <c r="D9" s="2">
        <f>+B9</f>
        <v>367579534</v>
      </c>
      <c r="E9" s="2">
        <v>0</v>
      </c>
      <c r="F9" s="2">
        <v>378829631</v>
      </c>
    </row>
    <row r="10" spans="1:6" ht="18" customHeight="1" x14ac:dyDescent="0.2">
      <c r="A10" s="4"/>
      <c r="B10" s="2"/>
      <c r="C10" s="2"/>
      <c r="D10" s="2"/>
      <c r="E10" s="2"/>
      <c r="F10" s="2"/>
    </row>
    <row r="11" spans="1:6" ht="18" customHeight="1" x14ac:dyDescent="0.2">
      <c r="A11" s="6" t="s">
        <v>9</v>
      </c>
      <c r="B11" s="19">
        <f>SUM(B7:B10)</f>
        <v>5510173852</v>
      </c>
      <c r="C11" s="19">
        <f t="shared" ref="C11:F11" si="0">SUM(C7:C10)</f>
        <v>384589631</v>
      </c>
      <c r="D11" s="19">
        <f t="shared" si="0"/>
        <v>367579534</v>
      </c>
      <c r="E11" s="19">
        <f t="shared" si="0"/>
        <v>153115054</v>
      </c>
      <c r="F11" s="19">
        <f t="shared" si="0"/>
        <v>5374068895</v>
      </c>
    </row>
  </sheetData>
  <mergeCells count="5">
    <mergeCell ref="A5:A6"/>
    <mergeCell ref="B5:B6"/>
    <mergeCell ref="C5:C6"/>
    <mergeCell ref="F5:F6"/>
    <mergeCell ref="D5:E5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CC"/>
  </sheetPr>
  <dimension ref="A1:G20"/>
  <sheetViews>
    <sheetView view="pageBreakPreview" zoomScaleNormal="100" zoomScaleSheetLayoutView="100" workbookViewId="0">
      <selection sqref="A1:G1"/>
    </sheetView>
  </sheetViews>
  <sheetFormatPr defaultColWidth="8.90625" defaultRowHeight="11" x14ac:dyDescent="0.2"/>
  <cols>
    <col min="1" max="1" width="27.26953125" style="7" customWidth="1"/>
    <col min="2" max="2" width="42.36328125" style="7" bestFit="1" customWidth="1"/>
    <col min="3" max="3" width="26" style="7" bestFit="1" customWidth="1"/>
    <col min="4" max="4" width="16.90625" style="7" customWidth="1"/>
    <col min="5" max="5" width="20.54296875" style="7" customWidth="1"/>
    <col min="6" max="16384" width="8.90625" style="7"/>
  </cols>
  <sheetData>
    <row r="1" spans="1:7" ht="14" x14ac:dyDescent="0.2">
      <c r="A1" s="135" t="s">
        <v>152</v>
      </c>
      <c r="B1" s="136"/>
      <c r="C1" s="136"/>
      <c r="D1" s="136"/>
      <c r="E1" s="136"/>
      <c r="F1" s="136"/>
      <c r="G1" s="136"/>
    </row>
    <row r="2" spans="1:7" ht="14" x14ac:dyDescent="0.2">
      <c r="A2" s="45" t="s">
        <v>148</v>
      </c>
      <c r="E2" s="9" t="str">
        <f>"自治体名："&amp;基礎情報!C2</f>
        <v>自治体名：笠間市　一般会計等</v>
      </c>
    </row>
    <row r="3" spans="1:7" ht="13" x14ac:dyDescent="0.2">
      <c r="A3" s="8"/>
      <c r="E3" s="9" t="str">
        <f>"年度：令和"&amp;基礎情報!C3&amp;"年度"</f>
        <v>年度：令和元年度</v>
      </c>
    </row>
    <row r="4" spans="1:7" ht="13" x14ac:dyDescent="0.2">
      <c r="A4" s="8"/>
    </row>
    <row r="5" spans="1:7" ht="13" x14ac:dyDescent="0.2">
      <c r="E5" s="9" t="s">
        <v>105</v>
      </c>
    </row>
    <row r="6" spans="1:7" ht="22.5" customHeight="1" x14ac:dyDescent="0.2">
      <c r="A6" s="3" t="s">
        <v>83</v>
      </c>
      <c r="B6" s="3" t="s">
        <v>84</v>
      </c>
      <c r="C6" s="3" t="s">
        <v>85</v>
      </c>
      <c r="D6" s="3" t="s">
        <v>86</v>
      </c>
      <c r="E6" s="3" t="s">
        <v>87</v>
      </c>
    </row>
    <row r="7" spans="1:7" ht="18" customHeight="1" x14ac:dyDescent="0.2">
      <c r="A7" s="152" t="s">
        <v>88</v>
      </c>
      <c r="B7" s="67" t="s">
        <v>524</v>
      </c>
      <c r="C7" s="67" t="s">
        <v>525</v>
      </c>
      <c r="D7" s="67">
        <v>58781000</v>
      </c>
      <c r="E7" s="67"/>
    </row>
    <row r="8" spans="1:7" ht="18" customHeight="1" x14ac:dyDescent="0.2">
      <c r="A8" s="152"/>
      <c r="B8" s="67"/>
      <c r="C8" s="67"/>
      <c r="D8" s="67"/>
      <c r="E8" s="67"/>
    </row>
    <row r="9" spans="1:7" ht="18" customHeight="1" x14ac:dyDescent="0.2">
      <c r="A9" s="153"/>
      <c r="B9" s="67"/>
      <c r="C9" s="67"/>
      <c r="D9" s="67"/>
      <c r="E9" s="67"/>
    </row>
    <row r="10" spans="1:7" ht="18" customHeight="1" x14ac:dyDescent="0.2">
      <c r="A10" s="154"/>
      <c r="B10" s="6" t="s">
        <v>89</v>
      </c>
      <c r="C10" s="18"/>
      <c r="D10" s="19">
        <f>SUM(D7:D9)</f>
        <v>58781000</v>
      </c>
      <c r="E10" s="70"/>
    </row>
    <row r="11" spans="1:7" ht="18" customHeight="1" x14ac:dyDescent="0.2">
      <c r="A11" s="153" t="s">
        <v>90</v>
      </c>
      <c r="B11" s="67" t="s">
        <v>514</v>
      </c>
      <c r="C11" s="67" t="s">
        <v>515</v>
      </c>
      <c r="D11" s="67">
        <v>1120665670</v>
      </c>
      <c r="E11" s="67"/>
    </row>
    <row r="12" spans="1:7" ht="18" customHeight="1" x14ac:dyDescent="0.2">
      <c r="A12" s="153"/>
      <c r="B12" s="67" t="s">
        <v>517</v>
      </c>
      <c r="C12" s="67" t="s">
        <v>516</v>
      </c>
      <c r="D12" s="67">
        <v>704121050</v>
      </c>
      <c r="E12" s="67"/>
    </row>
    <row r="13" spans="1:7" ht="18" customHeight="1" x14ac:dyDescent="0.2">
      <c r="A13" s="153"/>
      <c r="B13" s="111" t="s">
        <v>518</v>
      </c>
      <c r="C13" s="111" t="s">
        <v>519</v>
      </c>
      <c r="D13" s="67">
        <v>566792350</v>
      </c>
      <c r="E13" s="67"/>
    </row>
    <row r="14" spans="1:7" ht="18" customHeight="1" x14ac:dyDescent="0.2">
      <c r="A14" s="153"/>
      <c r="B14" s="67" t="s">
        <v>521</v>
      </c>
      <c r="C14" s="67" t="s">
        <v>520</v>
      </c>
      <c r="D14" s="67">
        <v>311426000</v>
      </c>
      <c r="E14" s="67"/>
    </row>
    <row r="15" spans="1:7" ht="18" customHeight="1" x14ac:dyDescent="0.2">
      <c r="A15" s="153"/>
      <c r="B15" s="67" t="s">
        <v>522</v>
      </c>
      <c r="C15" s="67" t="s">
        <v>523</v>
      </c>
      <c r="D15" s="67">
        <v>298344000</v>
      </c>
      <c r="E15" s="67"/>
    </row>
    <row r="16" spans="1:7" ht="18" customHeight="1" x14ac:dyDescent="0.2">
      <c r="A16" s="153"/>
      <c r="B16" s="67" t="s">
        <v>526</v>
      </c>
      <c r="C16" s="67"/>
      <c r="D16" s="67">
        <v>2978124106</v>
      </c>
      <c r="E16" s="67"/>
    </row>
    <row r="17" spans="1:5" ht="18" customHeight="1" x14ac:dyDescent="0.2">
      <c r="A17" s="154"/>
      <c r="B17" s="6" t="s">
        <v>89</v>
      </c>
      <c r="C17" s="18"/>
      <c r="D17" s="19">
        <f>SUM(D11:D16)</f>
        <v>5979473176</v>
      </c>
      <c r="E17" s="70"/>
    </row>
    <row r="18" spans="1:5" ht="18" customHeight="1" x14ac:dyDescent="0.2">
      <c r="A18" s="6" t="s">
        <v>9</v>
      </c>
      <c r="B18" s="18"/>
      <c r="C18" s="18"/>
      <c r="D18" s="19">
        <f>+D10+D17</f>
        <v>6038254176</v>
      </c>
      <c r="E18" s="70"/>
    </row>
    <row r="19" spans="1:5" x14ac:dyDescent="0.2">
      <c r="C19" s="7" t="s">
        <v>437</v>
      </c>
      <c r="D19" s="7">
        <f>+D18-D20</f>
        <v>0</v>
      </c>
    </row>
    <row r="20" spans="1:5" x14ac:dyDescent="0.2">
      <c r="C20" s="7" t="s">
        <v>511</v>
      </c>
      <c r="D20" s="7">
        <v>6038254176</v>
      </c>
    </row>
  </sheetData>
  <mergeCells count="3">
    <mergeCell ref="A7:A10"/>
    <mergeCell ref="A11:A17"/>
    <mergeCell ref="A1:G1"/>
  </mergeCells>
  <phoneticPr fontId="3"/>
  <pageMargins left="0.78740157480314965" right="0.39370078740157483" top="0.6692913385826772" bottom="0.39370078740157483" header="0.19685039370078741" footer="0.19685039370078741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CC"/>
  </sheetPr>
  <dimension ref="A1:K31"/>
  <sheetViews>
    <sheetView view="pageBreakPreview" zoomScaleNormal="100" zoomScaleSheetLayoutView="100" workbookViewId="0">
      <selection sqref="A1:G1"/>
    </sheetView>
  </sheetViews>
  <sheetFormatPr defaultColWidth="8.90625" defaultRowHeight="11" x14ac:dyDescent="0.2"/>
  <cols>
    <col min="1" max="1" width="28.90625" style="7" customWidth="1"/>
    <col min="2" max="3" width="24.90625" style="7" customWidth="1"/>
    <col min="4" max="4" width="28.90625" style="7" customWidth="1"/>
    <col min="5" max="5" width="24.90625" style="7" customWidth="1"/>
    <col min="6" max="8" width="11.453125" style="7" bestFit="1" customWidth="1"/>
    <col min="9" max="16384" width="8.90625" style="7"/>
  </cols>
  <sheetData>
    <row r="1" spans="1:11" ht="14" x14ac:dyDescent="0.2">
      <c r="A1" s="135" t="s">
        <v>153</v>
      </c>
      <c r="B1" s="136"/>
      <c r="C1" s="136"/>
      <c r="D1" s="136"/>
      <c r="E1" s="136"/>
      <c r="F1" s="136"/>
      <c r="G1" s="136"/>
    </row>
    <row r="2" spans="1:11" s="45" customFormat="1" ht="14" x14ac:dyDescent="0.2">
      <c r="A2" s="45" t="s">
        <v>149</v>
      </c>
      <c r="E2" s="60" t="str">
        <f>"自治体名："&amp;基礎情報!C2</f>
        <v>自治体名：笠間市　一般会計等</v>
      </c>
    </row>
    <row r="3" spans="1:11" ht="13" x14ac:dyDescent="0.2">
      <c r="A3" s="8"/>
      <c r="E3" s="60" t="str">
        <f>"年度：令和"&amp;基礎情報!C3&amp;"年度"</f>
        <v>年度：令和元年度</v>
      </c>
    </row>
    <row r="4" spans="1:11" ht="13" x14ac:dyDescent="0.2">
      <c r="A4" s="8"/>
    </row>
    <row r="5" spans="1:11" ht="13" x14ac:dyDescent="0.2">
      <c r="E5" s="9" t="s">
        <v>105</v>
      </c>
    </row>
    <row r="6" spans="1:11" ht="22.5" customHeight="1" x14ac:dyDescent="0.2">
      <c r="A6" s="3" t="s">
        <v>96</v>
      </c>
      <c r="B6" s="3" t="s">
        <v>83</v>
      </c>
      <c r="C6" s="143" t="s">
        <v>95</v>
      </c>
      <c r="D6" s="143"/>
      <c r="E6" s="3" t="s">
        <v>86</v>
      </c>
      <c r="H6" s="7" t="s">
        <v>431</v>
      </c>
      <c r="I6" s="7" t="s">
        <v>430</v>
      </c>
    </row>
    <row r="7" spans="1:11" ht="18" customHeight="1" x14ac:dyDescent="0.2">
      <c r="A7" s="143" t="s">
        <v>279</v>
      </c>
      <c r="B7" s="154" t="s">
        <v>94</v>
      </c>
      <c r="C7" s="109" t="s">
        <v>417</v>
      </c>
      <c r="D7" s="110"/>
      <c r="E7" s="2">
        <f>+G7+H7</f>
        <v>9571076965</v>
      </c>
      <c r="G7" s="7">
        <v>9552403696</v>
      </c>
      <c r="H7" s="7">
        <f>SUM(I7:I10)</f>
        <v>18673269</v>
      </c>
      <c r="I7" s="7">
        <v>-81448</v>
      </c>
      <c r="J7" s="7" t="s">
        <v>493</v>
      </c>
      <c r="K7" s="7" t="s">
        <v>410</v>
      </c>
    </row>
    <row r="8" spans="1:11" ht="18" customHeight="1" x14ac:dyDescent="0.2">
      <c r="A8" s="143"/>
      <c r="B8" s="154"/>
      <c r="C8" s="109" t="s">
        <v>418</v>
      </c>
      <c r="D8" s="110"/>
      <c r="E8" s="2">
        <f t="shared" ref="E8:E20" si="0">+G8+H8</f>
        <v>379023037</v>
      </c>
      <c r="G8" s="7">
        <v>379023037</v>
      </c>
      <c r="I8" s="7">
        <v>236251</v>
      </c>
      <c r="J8" s="7" t="s">
        <v>494</v>
      </c>
      <c r="K8" s="7" t="s">
        <v>411</v>
      </c>
    </row>
    <row r="9" spans="1:11" ht="18" customHeight="1" x14ac:dyDescent="0.2">
      <c r="A9" s="143"/>
      <c r="B9" s="154"/>
      <c r="C9" s="109" t="s">
        <v>419</v>
      </c>
      <c r="D9" s="110"/>
      <c r="E9" s="2">
        <f t="shared" si="0"/>
        <v>6425000</v>
      </c>
      <c r="G9" s="7">
        <v>6425000</v>
      </c>
      <c r="I9" s="7">
        <v>16586055</v>
      </c>
      <c r="J9" s="7" t="s">
        <v>495</v>
      </c>
      <c r="K9" s="7" t="s">
        <v>412</v>
      </c>
    </row>
    <row r="10" spans="1:11" ht="18" customHeight="1" x14ac:dyDescent="0.2">
      <c r="A10" s="143"/>
      <c r="B10" s="154"/>
      <c r="C10" s="109" t="s">
        <v>420</v>
      </c>
      <c r="D10" s="110"/>
      <c r="E10" s="2">
        <f t="shared" si="0"/>
        <v>35744000</v>
      </c>
      <c r="G10" s="7">
        <v>35744000</v>
      </c>
      <c r="I10" s="7">
        <v>1932411</v>
      </c>
      <c r="J10" s="7" t="s">
        <v>496</v>
      </c>
      <c r="K10" s="7" t="s">
        <v>413</v>
      </c>
    </row>
    <row r="11" spans="1:11" ht="18" customHeight="1" x14ac:dyDescent="0.2">
      <c r="A11" s="143"/>
      <c r="B11" s="154"/>
      <c r="C11" s="109" t="s">
        <v>421</v>
      </c>
      <c r="D11" s="110"/>
      <c r="E11" s="2">
        <f t="shared" si="0"/>
        <v>21704000</v>
      </c>
      <c r="G11" s="7">
        <v>21704000</v>
      </c>
      <c r="I11" s="7">
        <v>230500</v>
      </c>
      <c r="J11" s="7" t="s">
        <v>497</v>
      </c>
      <c r="K11" s="7" t="s">
        <v>414</v>
      </c>
    </row>
    <row r="12" spans="1:11" ht="18" customHeight="1" x14ac:dyDescent="0.2">
      <c r="A12" s="143"/>
      <c r="B12" s="154"/>
      <c r="C12" s="109" t="s">
        <v>424</v>
      </c>
      <c r="D12" s="110"/>
      <c r="E12" s="2">
        <f t="shared" si="0"/>
        <v>1295894000</v>
      </c>
      <c r="G12" s="7">
        <v>1295894000</v>
      </c>
      <c r="I12" s="7">
        <v>-58400</v>
      </c>
      <c r="J12" s="7" t="s">
        <v>498</v>
      </c>
      <c r="K12" s="7" t="s">
        <v>415</v>
      </c>
    </row>
    <row r="13" spans="1:11" ht="18" customHeight="1" x14ac:dyDescent="0.2">
      <c r="A13" s="143"/>
      <c r="B13" s="154"/>
      <c r="C13" s="109" t="s">
        <v>423</v>
      </c>
      <c r="D13" s="110"/>
      <c r="E13" s="2">
        <f t="shared" si="0"/>
        <v>194255622</v>
      </c>
      <c r="G13" s="7">
        <v>194255622</v>
      </c>
      <c r="I13" s="7">
        <v>0</v>
      </c>
      <c r="J13" s="7" t="s">
        <v>499</v>
      </c>
      <c r="K13" s="7" t="s">
        <v>416</v>
      </c>
    </row>
    <row r="14" spans="1:11" ht="18" customHeight="1" x14ac:dyDescent="0.2">
      <c r="A14" s="143"/>
      <c r="B14" s="154"/>
      <c r="C14" s="109" t="s">
        <v>422</v>
      </c>
      <c r="D14" s="110"/>
      <c r="E14" s="2">
        <f t="shared" si="0"/>
        <v>70064770</v>
      </c>
      <c r="G14" s="7">
        <v>70064770</v>
      </c>
      <c r="I14" s="7">
        <v>-59300</v>
      </c>
      <c r="J14" s="7" t="s">
        <v>500</v>
      </c>
    </row>
    <row r="15" spans="1:11" ht="18" customHeight="1" x14ac:dyDescent="0.2">
      <c r="A15" s="143"/>
      <c r="B15" s="154"/>
      <c r="C15" s="109" t="s">
        <v>425</v>
      </c>
      <c r="D15" s="110"/>
      <c r="E15" s="2">
        <f t="shared" si="0"/>
        <v>134138000</v>
      </c>
      <c r="G15" s="7">
        <v>134138000</v>
      </c>
    </row>
    <row r="16" spans="1:11" ht="18" customHeight="1" x14ac:dyDescent="0.2">
      <c r="A16" s="143"/>
      <c r="B16" s="154"/>
      <c r="C16" s="109" t="s">
        <v>426</v>
      </c>
      <c r="D16" s="110"/>
      <c r="E16" s="2">
        <f t="shared" si="0"/>
        <v>6861634000</v>
      </c>
      <c r="G16" s="7">
        <v>6861634000</v>
      </c>
    </row>
    <row r="17" spans="1:8" ht="18" customHeight="1" x14ac:dyDescent="0.2">
      <c r="A17" s="143"/>
      <c r="B17" s="154"/>
      <c r="C17" s="109" t="s">
        <v>427</v>
      </c>
      <c r="D17" s="110"/>
      <c r="E17" s="2">
        <f t="shared" si="0"/>
        <v>8252000</v>
      </c>
      <c r="G17" s="7">
        <v>8252000</v>
      </c>
    </row>
    <row r="18" spans="1:8" ht="18" customHeight="1" x14ac:dyDescent="0.2">
      <c r="A18" s="143"/>
      <c r="B18" s="154"/>
      <c r="C18" s="109" t="s">
        <v>428</v>
      </c>
      <c r="D18" s="110"/>
      <c r="E18" s="2">
        <f t="shared" si="0"/>
        <v>184341511</v>
      </c>
      <c r="G18" s="7">
        <v>184228711</v>
      </c>
      <c r="H18" s="7">
        <f>SUM(I11:I14)</f>
        <v>112800</v>
      </c>
    </row>
    <row r="19" spans="1:8" ht="18" customHeight="1" x14ac:dyDescent="0.2">
      <c r="A19" s="143"/>
      <c r="B19" s="154"/>
      <c r="C19" s="109" t="s">
        <v>429</v>
      </c>
      <c r="D19" s="110"/>
      <c r="E19" s="2">
        <f t="shared" si="0"/>
        <v>125054647</v>
      </c>
      <c r="G19" s="7">
        <v>125054647</v>
      </c>
    </row>
    <row r="20" spans="1:8" ht="18" customHeight="1" x14ac:dyDescent="0.2">
      <c r="A20" s="143"/>
      <c r="B20" s="154"/>
      <c r="C20" s="109" t="s">
        <v>512</v>
      </c>
      <c r="D20" s="110"/>
      <c r="E20" s="2">
        <f t="shared" si="0"/>
        <v>35580986</v>
      </c>
      <c r="G20" s="7">
        <v>35580986</v>
      </c>
    </row>
    <row r="21" spans="1:8" ht="18" customHeight="1" x14ac:dyDescent="0.2">
      <c r="A21" s="143"/>
      <c r="B21" s="154"/>
      <c r="C21" s="109" t="s">
        <v>513</v>
      </c>
      <c r="D21" s="110"/>
      <c r="E21" s="2">
        <v>2717000</v>
      </c>
    </row>
    <row r="22" spans="1:8" ht="18" customHeight="1" x14ac:dyDescent="0.2">
      <c r="A22" s="143"/>
      <c r="B22" s="154"/>
      <c r="C22" s="109"/>
      <c r="D22" s="110"/>
      <c r="E22" s="2"/>
      <c r="F22" s="7" t="s">
        <v>155</v>
      </c>
      <c r="H22" s="7">
        <f>SUM(G7:G22)</f>
        <v>18904402469</v>
      </c>
    </row>
    <row r="23" spans="1:8" ht="18" customHeight="1" x14ac:dyDescent="0.2">
      <c r="A23" s="143"/>
      <c r="B23" s="154"/>
      <c r="C23" s="154" t="s">
        <v>36</v>
      </c>
      <c r="D23" s="156"/>
      <c r="E23" s="2">
        <f>SUM(E7:E22)</f>
        <v>18925905538</v>
      </c>
      <c r="F23" s="7">
        <v>18925905538</v>
      </c>
      <c r="G23" s="7">
        <f>+E23-F23</f>
        <v>0</v>
      </c>
    </row>
    <row r="24" spans="1:8" ht="18" customHeight="1" x14ac:dyDescent="0.2">
      <c r="A24" s="143"/>
      <c r="B24" s="154" t="s">
        <v>93</v>
      </c>
      <c r="C24" s="157" t="s">
        <v>92</v>
      </c>
      <c r="D24" s="4" t="s">
        <v>277</v>
      </c>
      <c r="E24" s="112">
        <v>388442000</v>
      </c>
    </row>
    <row r="25" spans="1:8" ht="18" customHeight="1" x14ac:dyDescent="0.2">
      <c r="A25" s="143"/>
      <c r="B25" s="154"/>
      <c r="C25" s="154"/>
      <c r="D25" s="4" t="s">
        <v>278</v>
      </c>
      <c r="E25" s="112">
        <v>1000000</v>
      </c>
    </row>
    <row r="26" spans="1:8" ht="18" customHeight="1" x14ac:dyDescent="0.2">
      <c r="A26" s="143"/>
      <c r="B26" s="154"/>
      <c r="C26" s="154"/>
      <c r="D26" s="6" t="s">
        <v>89</v>
      </c>
      <c r="E26" s="112">
        <f>SUM(E24:E25)</f>
        <v>389442000</v>
      </c>
    </row>
    <row r="27" spans="1:8" ht="18" customHeight="1" x14ac:dyDescent="0.2">
      <c r="A27" s="143"/>
      <c r="B27" s="154"/>
      <c r="C27" s="157" t="s">
        <v>91</v>
      </c>
      <c r="D27" s="4" t="s">
        <v>277</v>
      </c>
      <c r="E27" s="112">
        <f>4622845695-E24</f>
        <v>4234403695</v>
      </c>
    </row>
    <row r="28" spans="1:8" ht="18" customHeight="1" x14ac:dyDescent="0.2">
      <c r="A28" s="143"/>
      <c r="B28" s="154"/>
      <c r="C28" s="154"/>
      <c r="D28" s="4" t="s">
        <v>278</v>
      </c>
      <c r="E28" s="112">
        <f>2400014098-E25</f>
        <v>2399014098</v>
      </c>
    </row>
    <row r="29" spans="1:8" ht="18" customHeight="1" x14ac:dyDescent="0.2">
      <c r="A29" s="143"/>
      <c r="B29" s="154"/>
      <c r="C29" s="154"/>
      <c r="D29" s="6" t="s">
        <v>89</v>
      </c>
      <c r="E29" s="2">
        <f>SUM(E27:E28)</f>
        <v>6633417793</v>
      </c>
      <c r="F29" s="7" t="s">
        <v>280</v>
      </c>
    </row>
    <row r="30" spans="1:8" ht="18" customHeight="1" x14ac:dyDescent="0.2">
      <c r="A30" s="155"/>
      <c r="B30" s="156"/>
      <c r="C30" s="154" t="s">
        <v>36</v>
      </c>
      <c r="D30" s="156"/>
      <c r="E30" s="2">
        <f>+E26+E29</f>
        <v>7022859793</v>
      </c>
      <c r="F30" s="7">
        <v>7022859793</v>
      </c>
      <c r="G30" s="7">
        <f>+E30-F30</f>
        <v>0</v>
      </c>
    </row>
    <row r="31" spans="1:8" ht="18" customHeight="1" x14ac:dyDescent="0.2">
      <c r="A31" s="155"/>
      <c r="B31" s="143" t="s">
        <v>9</v>
      </c>
      <c r="C31" s="155"/>
      <c r="D31" s="155"/>
      <c r="E31" s="65">
        <f>+E23+E30</f>
        <v>25948765331</v>
      </c>
    </row>
  </sheetData>
  <mergeCells count="10">
    <mergeCell ref="A1:G1"/>
    <mergeCell ref="A7:A31"/>
    <mergeCell ref="B7:B23"/>
    <mergeCell ref="C23:D23"/>
    <mergeCell ref="B24:B30"/>
    <mergeCell ref="C24:C26"/>
    <mergeCell ref="C27:C29"/>
    <mergeCell ref="C6:D6"/>
    <mergeCell ref="C30:D30"/>
    <mergeCell ref="B31:D31"/>
  </mergeCells>
  <phoneticPr fontId="3"/>
  <pageMargins left="0.59055118110236227" right="0.39370078740157483" top="0.6692913385826772" bottom="0.39370078740157483" header="0.19685039370078741" footer="0.19685039370078741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CC"/>
    <pageSetUpPr fitToPage="1"/>
  </sheetPr>
  <dimension ref="A1:M28"/>
  <sheetViews>
    <sheetView view="pageBreakPreview" zoomScaleNormal="100" zoomScaleSheetLayoutView="100" workbookViewId="0"/>
  </sheetViews>
  <sheetFormatPr defaultColWidth="8.90625" defaultRowHeight="20.25" customHeight="1" x14ac:dyDescent="0.2"/>
  <cols>
    <col min="1" max="1" width="23.36328125" style="8" customWidth="1"/>
    <col min="2" max="6" width="20.90625" style="8" customWidth="1"/>
    <col min="7" max="7" width="8.90625" style="8"/>
    <col min="8" max="8" width="3.7265625" style="8" bestFit="1" customWidth="1"/>
    <col min="9" max="9" width="25.6328125" style="8" customWidth="1"/>
    <col min="10" max="10" width="15.6328125" style="8" customWidth="1"/>
    <col min="11" max="11" width="3.7265625" style="8" bestFit="1" customWidth="1"/>
    <col min="12" max="12" width="25.6328125" style="8" customWidth="1"/>
    <col min="13" max="13" width="15.6328125" style="8" customWidth="1"/>
    <col min="14" max="16384" width="8.90625" style="8"/>
  </cols>
  <sheetData>
    <row r="1" spans="1:13" ht="14.25" customHeight="1" x14ac:dyDescent="0.2">
      <c r="A1" s="48" t="s">
        <v>150</v>
      </c>
      <c r="B1" s="48"/>
      <c r="C1" s="48"/>
      <c r="D1" s="48"/>
      <c r="E1" s="48"/>
      <c r="F1" s="62" t="str">
        <f>"自治体名："&amp;基礎情報!C2</f>
        <v>自治体名：笠間市　一般会計等</v>
      </c>
    </row>
    <row r="2" spans="1:13" ht="14.25" customHeight="1" x14ac:dyDescent="0.2">
      <c r="B2" s="24"/>
      <c r="C2" s="24"/>
      <c r="D2" s="24"/>
      <c r="E2" s="24"/>
      <c r="F2" s="62" t="str">
        <f>"年度：令和"&amp;基礎情報!C3&amp;"年度"</f>
        <v>年度：令和元年度</v>
      </c>
    </row>
    <row r="3" spans="1:13" ht="14.25" customHeight="1" x14ac:dyDescent="0.2">
      <c r="B3" s="24"/>
      <c r="C3" s="24"/>
      <c r="D3" s="24"/>
      <c r="E3" s="24"/>
      <c r="F3" s="25"/>
    </row>
    <row r="4" spans="1:13" ht="14.25" customHeight="1" x14ac:dyDescent="0.2">
      <c r="B4" s="24"/>
      <c r="C4" s="24"/>
      <c r="D4" s="24"/>
      <c r="E4" s="24"/>
      <c r="F4" s="25" t="s">
        <v>98</v>
      </c>
    </row>
    <row r="5" spans="1:13" ht="20.25" customHeight="1" x14ac:dyDescent="0.2">
      <c r="A5" s="158" t="s">
        <v>83</v>
      </c>
      <c r="B5" s="160" t="s">
        <v>86</v>
      </c>
      <c r="C5" s="160" t="s">
        <v>99</v>
      </c>
      <c r="D5" s="160"/>
      <c r="E5" s="160"/>
      <c r="F5" s="160"/>
    </row>
    <row r="6" spans="1:13" ht="20.25" customHeight="1" x14ac:dyDescent="0.2">
      <c r="A6" s="158"/>
      <c r="B6" s="160"/>
      <c r="C6" s="160" t="s">
        <v>93</v>
      </c>
      <c r="D6" s="160" t="s">
        <v>100</v>
      </c>
      <c r="E6" s="160" t="s">
        <v>94</v>
      </c>
      <c r="F6" s="160" t="s">
        <v>25</v>
      </c>
    </row>
    <row r="7" spans="1:13" ht="20.25" customHeight="1" thickBot="1" x14ac:dyDescent="0.25">
      <c r="A7" s="159"/>
      <c r="B7" s="161"/>
      <c r="C7" s="161"/>
      <c r="D7" s="161"/>
      <c r="E7" s="161"/>
      <c r="F7" s="161"/>
      <c r="H7" s="8" t="s">
        <v>300</v>
      </c>
      <c r="K7" s="8" t="s">
        <v>302</v>
      </c>
    </row>
    <row r="8" spans="1:13" ht="20.25" customHeight="1" thickTop="1" x14ac:dyDescent="0.2">
      <c r="A8" s="26" t="s">
        <v>101</v>
      </c>
      <c r="B8" s="74">
        <f>+四表!D41</f>
        <v>26264657762</v>
      </c>
      <c r="C8" s="27">
        <f>+C12-C9-C10</f>
        <v>6633417793</v>
      </c>
      <c r="D8" s="27">
        <f>+D12-D9-D10</f>
        <v>1359972583</v>
      </c>
      <c r="E8" s="27">
        <f>+B8-C8-D8-F8</f>
        <v>14439804615</v>
      </c>
      <c r="F8" s="27">
        <f>+J26</f>
        <v>3831462771</v>
      </c>
      <c r="H8" s="69" t="s">
        <v>251</v>
      </c>
      <c r="I8" s="72" t="s">
        <v>252</v>
      </c>
      <c r="J8" s="8">
        <f>+四表!D17</f>
        <v>3559680560</v>
      </c>
      <c r="K8" s="69" t="s">
        <v>256</v>
      </c>
      <c r="L8" s="68" t="s">
        <v>257</v>
      </c>
      <c r="M8" s="8">
        <f>+四表!P8</f>
        <v>23806457867</v>
      </c>
    </row>
    <row r="9" spans="1:13" ht="20.25" customHeight="1" x14ac:dyDescent="0.2">
      <c r="A9" s="26" t="s">
        <v>102</v>
      </c>
      <c r="B9" s="74">
        <f>+四表!I14</f>
        <v>3122093261</v>
      </c>
      <c r="C9" s="74">
        <f>+四表!P37</f>
        <v>389442000</v>
      </c>
      <c r="D9" s="74">
        <f>ROUNDDOWN(C15*C16/C17,0)</f>
        <v>1652946417</v>
      </c>
      <c r="E9" s="27">
        <f>+B9-C9-D9-F9</f>
        <v>1079704844</v>
      </c>
      <c r="F9" s="27">
        <v>0</v>
      </c>
      <c r="H9" s="69" t="s">
        <v>251</v>
      </c>
      <c r="I9" s="72" t="s">
        <v>253</v>
      </c>
      <c r="J9" s="8">
        <f>+四表!D11</f>
        <v>378829631</v>
      </c>
      <c r="K9" s="69" t="s">
        <v>256</v>
      </c>
      <c r="L9" s="68" t="s">
        <v>289</v>
      </c>
      <c r="M9" s="8">
        <f>+四表!P24</f>
        <v>15919000</v>
      </c>
    </row>
    <row r="10" spans="1:13" ht="20.25" customHeight="1" x14ac:dyDescent="0.2">
      <c r="A10" s="26" t="s">
        <v>103</v>
      </c>
      <c r="B10" s="74">
        <f>+四表!I16</f>
        <v>724650684</v>
      </c>
      <c r="C10" s="74">
        <v>0</v>
      </c>
      <c r="D10" s="74">
        <v>0</v>
      </c>
      <c r="E10" s="27">
        <f>+B10-C10-D10-F10</f>
        <v>724650684</v>
      </c>
      <c r="F10" s="27">
        <v>0</v>
      </c>
      <c r="H10" s="69" t="s">
        <v>251</v>
      </c>
      <c r="I10" s="72" t="s">
        <v>254</v>
      </c>
      <c r="J10" s="8">
        <f>+四表!D12</f>
        <v>0</v>
      </c>
      <c r="K10" s="69" t="s">
        <v>256</v>
      </c>
      <c r="L10" s="68" t="s">
        <v>258</v>
      </c>
      <c r="M10" s="8">
        <f>+四表!P21</f>
        <v>6633417793</v>
      </c>
    </row>
    <row r="11" spans="1:13" ht="20.25" customHeight="1" x14ac:dyDescent="0.2">
      <c r="A11" s="26" t="s">
        <v>25</v>
      </c>
      <c r="B11" s="27"/>
      <c r="C11" s="74"/>
      <c r="D11" s="74"/>
      <c r="E11" s="27"/>
      <c r="F11" s="27"/>
      <c r="H11" s="69" t="s">
        <v>284</v>
      </c>
      <c r="I11" s="68" t="s">
        <v>285</v>
      </c>
      <c r="J11" s="8">
        <f>+四表!D35</f>
        <v>150464728</v>
      </c>
      <c r="K11" s="69" t="s">
        <v>256</v>
      </c>
      <c r="L11" s="68" t="s">
        <v>259</v>
      </c>
      <c r="M11" s="8">
        <f>+四表!P22</f>
        <v>272742273</v>
      </c>
    </row>
    <row r="12" spans="1:13" ht="20.25" customHeight="1" x14ac:dyDescent="0.2">
      <c r="A12" s="28" t="s">
        <v>9</v>
      </c>
      <c r="B12" s="27">
        <f>SUM(B8:B11)</f>
        <v>30111401707</v>
      </c>
      <c r="C12" s="74">
        <f>+四表!H11</f>
        <v>7022859793</v>
      </c>
      <c r="D12" s="74">
        <f>+四表!P48-C18</f>
        <v>3012919000</v>
      </c>
      <c r="E12" s="27">
        <f>SUM(E8:E11)</f>
        <v>16244160143</v>
      </c>
      <c r="F12" s="27">
        <f>SUM(F8:F11)</f>
        <v>3831462771</v>
      </c>
      <c r="H12" s="69" t="s">
        <v>284</v>
      </c>
      <c r="I12" s="68" t="s">
        <v>286</v>
      </c>
      <c r="J12" s="8">
        <f>+四表!D36</f>
        <v>5760000</v>
      </c>
      <c r="K12" s="69" t="s">
        <v>256</v>
      </c>
      <c r="L12" s="68" t="s">
        <v>260</v>
      </c>
      <c r="M12" s="8">
        <f>+四表!P23</f>
        <v>748561469</v>
      </c>
    </row>
    <row r="13" spans="1:13" ht="20.25" customHeight="1" x14ac:dyDescent="0.2">
      <c r="B13" s="8">
        <f>+B12-SUM(C12:F12)</f>
        <v>0</v>
      </c>
      <c r="E13" s="8" t="s">
        <v>155</v>
      </c>
      <c r="H13" s="69" t="s">
        <v>284</v>
      </c>
      <c r="I13" s="68" t="s">
        <v>297</v>
      </c>
      <c r="J13" s="8">
        <f>+四表!D34</f>
        <v>16155732</v>
      </c>
      <c r="K13" s="69" t="s">
        <v>256</v>
      </c>
      <c r="L13" s="68" t="s">
        <v>293</v>
      </c>
      <c r="M13" s="8">
        <f>+四表!P27</f>
        <v>0</v>
      </c>
    </row>
    <row r="14" spans="1:13" ht="20.25" customHeight="1" x14ac:dyDescent="0.2">
      <c r="H14" s="69" t="s">
        <v>284</v>
      </c>
      <c r="I14" s="68" t="s">
        <v>298</v>
      </c>
      <c r="J14" s="8">
        <f>+四表!D21</f>
        <v>61494554</v>
      </c>
      <c r="K14" s="69" t="s">
        <v>251</v>
      </c>
      <c r="L14" s="68" t="s">
        <v>295</v>
      </c>
      <c r="M14" s="8">
        <f>+四表!D39</f>
        <v>298600</v>
      </c>
    </row>
    <row r="15" spans="1:13" ht="20.25" customHeight="1" x14ac:dyDescent="0.2">
      <c r="A15" s="68" t="s">
        <v>283</v>
      </c>
      <c r="C15" s="8">
        <f>+四表!P31</f>
        <v>2952805181</v>
      </c>
      <c r="D15" s="68"/>
      <c r="H15" s="69" t="s">
        <v>251</v>
      </c>
      <c r="I15" s="68" t="s">
        <v>299</v>
      </c>
      <c r="J15" s="68">
        <f>+四表!D37</f>
        <v>1617437</v>
      </c>
      <c r="K15" s="69"/>
      <c r="L15" s="68" t="s">
        <v>296</v>
      </c>
      <c r="M15" s="68">
        <f>+D8</f>
        <v>1359972583</v>
      </c>
    </row>
    <row r="16" spans="1:13" ht="20.25" customHeight="1" x14ac:dyDescent="0.2">
      <c r="A16" s="68" t="s">
        <v>281</v>
      </c>
      <c r="C16" s="71">
        <v>2073900000</v>
      </c>
      <c r="D16" s="68"/>
      <c r="H16" s="69" t="s">
        <v>251</v>
      </c>
      <c r="I16" s="68" t="s">
        <v>403</v>
      </c>
      <c r="J16" s="68">
        <f>-四表!D40</f>
        <v>-169288080</v>
      </c>
      <c r="K16" s="69"/>
      <c r="L16" s="68" t="s">
        <v>261</v>
      </c>
      <c r="M16" s="68">
        <f>+引当金の明細!B9</f>
        <v>367579534</v>
      </c>
    </row>
    <row r="17" spans="1:13" ht="20.25" customHeight="1" x14ac:dyDescent="0.2">
      <c r="A17" s="68" t="s">
        <v>282</v>
      </c>
      <c r="C17" s="71">
        <v>3704792000</v>
      </c>
      <c r="H17" s="9" t="s">
        <v>251</v>
      </c>
      <c r="I17" s="68" t="s">
        <v>301</v>
      </c>
      <c r="J17" s="68"/>
      <c r="K17" s="69"/>
      <c r="L17" s="68"/>
      <c r="M17" s="68">
        <f>+M8+M9-M10-M11-M12-M14-M13-M15-M16</f>
        <v>14439804615</v>
      </c>
    </row>
    <row r="18" spans="1:13" ht="20.25" customHeight="1" x14ac:dyDescent="0.2">
      <c r="A18" s="68" t="s">
        <v>404</v>
      </c>
      <c r="B18" s="68"/>
      <c r="C18" s="71">
        <v>0</v>
      </c>
      <c r="I18" s="86" t="s">
        <v>292</v>
      </c>
      <c r="J18" s="8">
        <f>+四表!P22-四表!D29</f>
        <v>1471470</v>
      </c>
      <c r="K18" s="69"/>
      <c r="L18" s="90" t="s">
        <v>159</v>
      </c>
      <c r="M18" s="90">
        <f>+M17-E8</f>
        <v>0</v>
      </c>
    </row>
    <row r="19" spans="1:13" ht="20.25" customHeight="1" x14ac:dyDescent="0.2">
      <c r="I19" s="86" t="s">
        <v>294</v>
      </c>
      <c r="J19" s="8">
        <f>+四表!P23-四表!D30</f>
        <v>-203709436</v>
      </c>
      <c r="K19" s="73"/>
      <c r="L19" s="68"/>
      <c r="M19" s="68"/>
    </row>
    <row r="20" spans="1:13" ht="20.25" customHeight="1" x14ac:dyDescent="0.2">
      <c r="I20" s="86" t="s">
        <v>290</v>
      </c>
      <c r="J20" s="68">
        <f>+四表!D24-四表!P15</f>
        <v>0</v>
      </c>
      <c r="L20" s="68"/>
      <c r="M20" s="68"/>
    </row>
    <row r="21" spans="1:13" ht="20.25" customHeight="1" x14ac:dyDescent="0.2">
      <c r="I21" s="87" t="s">
        <v>287</v>
      </c>
      <c r="J21" s="88">
        <f>16770892+9299283</f>
        <v>26070175</v>
      </c>
      <c r="L21" s="68"/>
      <c r="M21" s="68"/>
    </row>
    <row r="22" spans="1:13" ht="20.25" customHeight="1" x14ac:dyDescent="0.2">
      <c r="I22" s="87" t="s">
        <v>288</v>
      </c>
      <c r="J22" s="88"/>
      <c r="L22" s="68"/>
      <c r="M22" s="68"/>
    </row>
    <row r="23" spans="1:13" ht="20.25" customHeight="1" x14ac:dyDescent="0.2">
      <c r="I23" s="87" t="s">
        <v>291</v>
      </c>
      <c r="J23" s="88">
        <v>2916000</v>
      </c>
      <c r="L23" s="68"/>
      <c r="M23" s="68"/>
    </row>
    <row r="24" spans="1:13" ht="20.25" customHeight="1" x14ac:dyDescent="0.2">
      <c r="I24" s="89"/>
      <c r="J24" s="88"/>
      <c r="K24" s="68"/>
      <c r="L24" s="68"/>
      <c r="M24" s="68"/>
    </row>
    <row r="25" spans="1:13" ht="20.25" customHeight="1" x14ac:dyDescent="0.2">
      <c r="H25" s="69"/>
      <c r="I25" s="89"/>
      <c r="J25" s="88"/>
      <c r="K25" s="68"/>
      <c r="L25" s="68"/>
      <c r="M25" s="68"/>
    </row>
    <row r="26" spans="1:13" ht="20.25" customHeight="1" x14ac:dyDescent="0.2">
      <c r="H26" s="69"/>
      <c r="I26" s="68" t="s">
        <v>255</v>
      </c>
      <c r="J26" s="68">
        <f>SUM(J8:J25)</f>
        <v>3831462771</v>
      </c>
      <c r="K26" s="68"/>
      <c r="L26" s="68"/>
      <c r="M26" s="68"/>
    </row>
    <row r="27" spans="1:13" ht="20.25" customHeight="1" x14ac:dyDescent="0.2">
      <c r="K27" s="68"/>
      <c r="L27" s="68"/>
      <c r="M27" s="68"/>
    </row>
    <row r="28" spans="1:13" ht="20.25" customHeight="1" x14ac:dyDescent="0.2">
      <c r="K28" s="68"/>
      <c r="L28" s="68"/>
      <c r="M28" s="68"/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3"/>
  <pageMargins left="0.78740157480314965" right="0.39370078740157483" top="0.6692913385826772" bottom="0.39370078740157483" header="0.19685039370078741" footer="0.19685039370078741"/>
  <pageSetup paperSize="9" fitToHeight="0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E9E18-5307-4839-9B23-2018FF7D4778}">
  <sheetPr>
    <pageSetUpPr fitToPage="1"/>
  </sheetPr>
  <dimension ref="A1:Q58"/>
  <sheetViews>
    <sheetView topLeftCell="A25" workbookViewId="0">
      <selection activeCell="D19" sqref="D19:E19"/>
    </sheetView>
  </sheetViews>
  <sheetFormatPr defaultColWidth="8.90625" defaultRowHeight="11" x14ac:dyDescent="0.2"/>
  <cols>
    <col min="1" max="1" width="42.90625" style="75" customWidth="1"/>
    <col min="2" max="3" width="8.90625" style="75" hidden="1" customWidth="1"/>
    <col min="4" max="4" width="10.90625" style="91" customWidth="1"/>
    <col min="5" max="5" width="15.90625" style="91" customWidth="1"/>
    <col min="6" max="6" width="15.7265625" style="75" customWidth="1"/>
    <col min="7" max="7" width="30.90625" style="75" customWidth="1"/>
    <col min="8" max="11" width="18.90625" style="75" customWidth="1"/>
    <col min="12" max="12" width="8.90625" style="75"/>
    <col min="13" max="13" width="30.90625" style="75" customWidth="1"/>
    <col min="14" max="15" width="0" style="75" hidden="1" customWidth="1"/>
    <col min="16" max="16" width="10.90625" style="75" customWidth="1"/>
    <col min="17" max="17" width="15.90625" style="75" customWidth="1"/>
    <col min="18" max="16384" width="8.90625" style="75"/>
  </cols>
  <sheetData>
    <row r="1" spans="1:17" ht="17.149999999999999" customHeight="1" x14ac:dyDescent="0.2">
      <c r="E1" s="76" t="s">
        <v>303</v>
      </c>
      <c r="K1" s="76" t="s">
        <v>304</v>
      </c>
      <c r="Q1" s="76" t="s">
        <v>305</v>
      </c>
    </row>
    <row r="2" spans="1:17" ht="21" x14ac:dyDescent="0.2">
      <c r="A2" s="162" t="s">
        <v>306</v>
      </c>
      <c r="B2" s="163"/>
      <c r="C2" s="163"/>
      <c r="D2" s="163"/>
      <c r="E2" s="163"/>
      <c r="G2" s="162" t="s">
        <v>307</v>
      </c>
      <c r="H2" s="163"/>
      <c r="I2" s="163"/>
      <c r="J2" s="163"/>
      <c r="K2" s="163"/>
      <c r="M2" s="162" t="s">
        <v>308</v>
      </c>
      <c r="N2" s="163"/>
      <c r="O2" s="163"/>
      <c r="P2" s="163"/>
      <c r="Q2" s="163"/>
    </row>
    <row r="3" spans="1:17" ht="13" x14ac:dyDescent="0.2">
      <c r="A3" s="164"/>
      <c r="B3" s="163"/>
      <c r="C3" s="163"/>
      <c r="D3" s="163"/>
      <c r="E3" s="163"/>
      <c r="G3" s="164"/>
      <c r="H3" s="163"/>
      <c r="I3" s="163"/>
      <c r="J3" s="163"/>
      <c r="K3" s="163"/>
      <c r="M3" s="164"/>
      <c r="N3" s="163"/>
      <c r="O3" s="163"/>
      <c r="P3" s="163"/>
      <c r="Q3" s="163"/>
    </row>
    <row r="4" spans="1:17" ht="13" x14ac:dyDescent="0.2">
      <c r="A4" s="164"/>
      <c r="B4" s="163"/>
      <c r="C4" s="163"/>
      <c r="D4" s="163"/>
      <c r="E4" s="163"/>
      <c r="G4" s="164"/>
      <c r="H4" s="163"/>
      <c r="I4" s="163"/>
      <c r="J4" s="163"/>
      <c r="K4" s="163"/>
      <c r="M4" s="164"/>
      <c r="N4" s="163"/>
      <c r="O4" s="163"/>
      <c r="P4" s="163"/>
      <c r="Q4" s="163"/>
    </row>
    <row r="5" spans="1:17" ht="17.149999999999999" customHeight="1" x14ac:dyDescent="0.2">
      <c r="A5" s="77" t="s">
        <v>166</v>
      </c>
      <c r="E5" s="78" t="s">
        <v>98</v>
      </c>
      <c r="G5" s="77" t="s">
        <v>166</v>
      </c>
      <c r="K5" s="78" t="s">
        <v>98</v>
      </c>
      <c r="M5" s="77" t="s">
        <v>166</v>
      </c>
      <c r="Q5" s="78" t="s">
        <v>98</v>
      </c>
    </row>
    <row r="6" spans="1:17" ht="27" customHeight="1" x14ac:dyDescent="0.2">
      <c r="A6" s="168" t="s">
        <v>309</v>
      </c>
      <c r="B6" s="168"/>
      <c r="C6" s="168"/>
      <c r="D6" s="169" t="s">
        <v>86</v>
      </c>
      <c r="E6" s="170"/>
      <c r="G6" s="79" t="s">
        <v>309</v>
      </c>
      <c r="H6" s="79" t="s">
        <v>9</v>
      </c>
      <c r="I6" s="79" t="s">
        <v>310</v>
      </c>
      <c r="J6" s="79" t="s">
        <v>311</v>
      </c>
      <c r="K6" s="79"/>
      <c r="M6" s="168" t="s">
        <v>309</v>
      </c>
      <c r="N6" s="168"/>
      <c r="O6" s="168"/>
      <c r="P6" s="168" t="s">
        <v>86</v>
      </c>
      <c r="Q6" s="168"/>
    </row>
    <row r="7" spans="1:17" ht="17.149999999999999" customHeight="1" x14ac:dyDescent="0.2">
      <c r="A7" s="165" t="s">
        <v>312</v>
      </c>
      <c r="B7" s="165"/>
      <c r="C7" s="165"/>
      <c r="D7" s="166">
        <v>27467869253</v>
      </c>
      <c r="E7" s="167"/>
      <c r="G7" s="80" t="s">
        <v>313</v>
      </c>
      <c r="H7" s="93">
        <v>61697317820</v>
      </c>
      <c r="I7" s="93">
        <v>96755533392</v>
      </c>
      <c r="J7" s="93">
        <v>-35058215572</v>
      </c>
      <c r="K7" s="81"/>
      <c r="M7" s="165" t="s">
        <v>314</v>
      </c>
      <c r="N7" s="165"/>
      <c r="O7" s="165"/>
      <c r="P7" s="167"/>
      <c r="Q7" s="167"/>
    </row>
    <row r="8" spans="1:17" ht="17.149999999999999" customHeight="1" x14ac:dyDescent="0.2">
      <c r="A8" s="165" t="s">
        <v>315</v>
      </c>
      <c r="B8" s="165"/>
      <c r="C8" s="165"/>
      <c r="D8" s="166">
        <v>14062332913</v>
      </c>
      <c r="E8" s="167"/>
      <c r="G8" s="82" t="s">
        <v>316</v>
      </c>
      <c r="H8" s="95">
        <v>-26264657762</v>
      </c>
      <c r="I8" s="96"/>
      <c r="J8" s="95">
        <v>-26264657762</v>
      </c>
      <c r="K8" s="83"/>
      <c r="M8" s="165" t="s">
        <v>317</v>
      </c>
      <c r="N8" s="165"/>
      <c r="O8" s="165"/>
      <c r="P8" s="166">
        <v>23806457867</v>
      </c>
      <c r="Q8" s="167"/>
    </row>
    <row r="9" spans="1:17" ht="17.149999999999999" customHeight="1" x14ac:dyDescent="0.2">
      <c r="A9" s="165" t="s">
        <v>318</v>
      </c>
      <c r="B9" s="165"/>
      <c r="C9" s="165"/>
      <c r="D9" s="166">
        <v>5269194596</v>
      </c>
      <c r="E9" s="167"/>
      <c r="G9" s="82" t="s">
        <v>319</v>
      </c>
      <c r="H9" s="95">
        <v>25948765331</v>
      </c>
      <c r="I9" s="96"/>
      <c r="J9" s="95">
        <v>25948765331</v>
      </c>
      <c r="K9" s="83"/>
      <c r="M9" s="165" t="s">
        <v>320</v>
      </c>
      <c r="N9" s="165"/>
      <c r="O9" s="165"/>
      <c r="P9" s="166">
        <v>10400921527</v>
      </c>
      <c r="Q9" s="167"/>
    </row>
    <row r="10" spans="1:17" ht="17.149999999999999" customHeight="1" x14ac:dyDescent="0.2">
      <c r="A10" s="165" t="s">
        <v>321</v>
      </c>
      <c r="B10" s="165"/>
      <c r="C10" s="165"/>
      <c r="D10" s="166">
        <v>4209674640</v>
      </c>
      <c r="E10" s="167"/>
      <c r="G10" s="82" t="s">
        <v>322</v>
      </c>
      <c r="H10" s="95">
        <v>18925905538</v>
      </c>
      <c r="I10" s="96"/>
      <c r="J10" s="95">
        <v>18925905538</v>
      </c>
      <c r="K10" s="83"/>
      <c r="M10" s="165" t="s">
        <v>323</v>
      </c>
      <c r="N10" s="165"/>
      <c r="O10" s="165"/>
      <c r="P10" s="166">
        <v>5257944499</v>
      </c>
      <c r="Q10" s="167"/>
    </row>
    <row r="11" spans="1:17" ht="17.149999999999999" customHeight="1" x14ac:dyDescent="0.2">
      <c r="A11" s="165" t="s">
        <v>324</v>
      </c>
      <c r="B11" s="165"/>
      <c r="C11" s="165"/>
      <c r="D11" s="166">
        <v>378829631</v>
      </c>
      <c r="E11" s="167"/>
      <c r="G11" s="82" t="s">
        <v>325</v>
      </c>
      <c r="H11" s="95">
        <v>7022859793</v>
      </c>
      <c r="I11" s="96"/>
      <c r="J11" s="95">
        <v>7022859793</v>
      </c>
      <c r="K11" s="83"/>
      <c r="M11" s="165" t="s">
        <v>326</v>
      </c>
      <c r="N11" s="165"/>
      <c r="O11" s="165"/>
      <c r="P11" s="166">
        <v>4804624067</v>
      </c>
      <c r="Q11" s="167"/>
    </row>
    <row r="12" spans="1:17" ht="17.149999999999999" customHeight="1" x14ac:dyDescent="0.2">
      <c r="A12" s="165" t="s">
        <v>327</v>
      </c>
      <c r="B12" s="165"/>
      <c r="C12" s="165"/>
      <c r="D12" s="166">
        <v>0</v>
      </c>
      <c r="E12" s="167"/>
      <c r="G12" s="80" t="s">
        <v>328</v>
      </c>
      <c r="H12" s="93">
        <v>-315892431</v>
      </c>
      <c r="I12" s="94"/>
      <c r="J12" s="93">
        <v>-315892431</v>
      </c>
      <c r="K12" s="81"/>
      <c r="M12" s="165" t="s">
        <v>329</v>
      </c>
      <c r="N12" s="165"/>
      <c r="O12" s="165"/>
      <c r="P12" s="166">
        <v>171799107</v>
      </c>
      <c r="Q12" s="167"/>
    </row>
    <row r="13" spans="1:17" ht="17.149999999999999" customHeight="1" x14ac:dyDescent="0.2">
      <c r="A13" s="165" t="s">
        <v>330</v>
      </c>
      <c r="B13" s="165"/>
      <c r="C13" s="165"/>
      <c r="D13" s="166">
        <v>680690325</v>
      </c>
      <c r="E13" s="167"/>
      <c r="G13" s="82" t="s">
        <v>331</v>
      </c>
      <c r="H13" s="96"/>
      <c r="I13" s="95">
        <v>-642878928</v>
      </c>
      <c r="J13" s="95">
        <v>642878928</v>
      </c>
      <c r="K13" s="83"/>
      <c r="M13" s="165" t="s">
        <v>332</v>
      </c>
      <c r="N13" s="165"/>
      <c r="O13" s="165"/>
      <c r="P13" s="166">
        <v>166553854</v>
      </c>
      <c r="Q13" s="167"/>
    </row>
    <row r="14" spans="1:17" ht="17.149999999999999" customHeight="1" x14ac:dyDescent="0.2">
      <c r="A14" s="165" t="s">
        <v>333</v>
      </c>
      <c r="B14" s="165"/>
      <c r="C14" s="165"/>
      <c r="D14" s="166">
        <v>8367220627</v>
      </c>
      <c r="E14" s="167"/>
      <c r="G14" s="82" t="s">
        <v>334</v>
      </c>
      <c r="H14" s="96"/>
      <c r="I14" s="95">
        <v>3122093261</v>
      </c>
      <c r="J14" s="95">
        <v>-3122093261</v>
      </c>
      <c r="K14" s="83"/>
      <c r="M14" s="165" t="s">
        <v>335</v>
      </c>
      <c r="N14" s="165"/>
      <c r="O14" s="165"/>
      <c r="P14" s="166">
        <v>13405536340</v>
      </c>
      <c r="Q14" s="167"/>
    </row>
    <row r="15" spans="1:17" ht="17.149999999999999" customHeight="1" x14ac:dyDescent="0.2">
      <c r="A15" s="165" t="s">
        <v>336</v>
      </c>
      <c r="B15" s="165"/>
      <c r="C15" s="165"/>
      <c r="D15" s="166">
        <v>4516580762</v>
      </c>
      <c r="E15" s="167"/>
      <c r="G15" s="82" t="s">
        <v>337</v>
      </c>
      <c r="H15" s="96"/>
      <c r="I15" s="95">
        <v>-3578752292</v>
      </c>
      <c r="J15" s="95">
        <v>3578752292</v>
      </c>
      <c r="K15" s="83"/>
      <c r="M15" s="165" t="s">
        <v>338</v>
      </c>
      <c r="N15" s="165"/>
      <c r="O15" s="165"/>
      <c r="P15" s="166">
        <v>6038254176</v>
      </c>
      <c r="Q15" s="167"/>
    </row>
    <row r="16" spans="1:17" ht="17.149999999999999" customHeight="1" x14ac:dyDescent="0.2">
      <c r="A16" s="165" t="s">
        <v>339</v>
      </c>
      <c r="B16" s="165"/>
      <c r="C16" s="165"/>
      <c r="D16" s="166">
        <v>290959305</v>
      </c>
      <c r="E16" s="167"/>
      <c r="G16" s="82" t="s">
        <v>340</v>
      </c>
      <c r="H16" s="96"/>
      <c r="I16" s="95">
        <v>724650684</v>
      </c>
      <c r="J16" s="95">
        <v>-724650684</v>
      </c>
      <c r="K16" s="83"/>
      <c r="M16" s="165" t="s">
        <v>341</v>
      </c>
      <c r="N16" s="165"/>
      <c r="O16" s="165"/>
      <c r="P16" s="166">
        <v>5137658383</v>
      </c>
      <c r="Q16" s="167"/>
    </row>
    <row r="17" spans="1:17" ht="17.149999999999999" customHeight="1" x14ac:dyDescent="0.2">
      <c r="A17" s="165" t="s">
        <v>342</v>
      </c>
      <c r="B17" s="165"/>
      <c r="C17" s="165"/>
      <c r="D17" s="166">
        <v>3559680560</v>
      </c>
      <c r="E17" s="167"/>
      <c r="G17" s="82" t="s">
        <v>343</v>
      </c>
      <c r="H17" s="96"/>
      <c r="I17" s="95">
        <v>-910870581</v>
      </c>
      <c r="J17" s="95">
        <v>910870581</v>
      </c>
      <c r="K17" s="83"/>
      <c r="M17" s="165" t="s">
        <v>344</v>
      </c>
      <c r="N17" s="165"/>
      <c r="O17" s="165"/>
      <c r="P17" s="166">
        <v>2205962491</v>
      </c>
      <c r="Q17" s="167"/>
    </row>
    <row r="18" spans="1:17" ht="17.149999999999999" customHeight="1" x14ac:dyDescent="0.2">
      <c r="A18" s="165" t="s">
        <v>330</v>
      </c>
      <c r="B18" s="165"/>
      <c r="C18" s="165"/>
      <c r="D18" s="166">
        <v>0</v>
      </c>
      <c r="E18" s="167"/>
      <c r="G18" s="82" t="s">
        <v>345</v>
      </c>
      <c r="H18" s="95">
        <v>230600</v>
      </c>
      <c r="I18" s="95">
        <v>230600</v>
      </c>
      <c r="J18" s="96"/>
      <c r="K18" s="83"/>
      <c r="M18" s="165" t="s">
        <v>332</v>
      </c>
      <c r="N18" s="165"/>
      <c r="O18" s="165"/>
      <c r="P18" s="166">
        <v>23661290</v>
      </c>
      <c r="Q18" s="167"/>
    </row>
    <row r="19" spans="1:17" ht="17.149999999999999" customHeight="1" x14ac:dyDescent="0.2">
      <c r="A19" s="165" t="s">
        <v>346</v>
      </c>
      <c r="B19" s="165"/>
      <c r="C19" s="165"/>
      <c r="D19" s="166">
        <v>425917690</v>
      </c>
      <c r="E19" s="167"/>
      <c r="G19" s="82" t="s">
        <v>347</v>
      </c>
      <c r="H19" s="95">
        <v>1479885</v>
      </c>
      <c r="I19" s="95">
        <v>1479885</v>
      </c>
      <c r="J19" s="96"/>
      <c r="K19" s="83"/>
      <c r="M19" s="165" t="s">
        <v>348</v>
      </c>
      <c r="N19" s="165"/>
      <c r="O19" s="165"/>
      <c r="P19" s="166">
        <v>26561841004</v>
      </c>
      <c r="Q19" s="167"/>
    </row>
    <row r="20" spans="1:17" ht="17.149999999999999" customHeight="1" x14ac:dyDescent="0.2">
      <c r="A20" s="165" t="s">
        <v>349</v>
      </c>
      <c r="B20" s="165"/>
      <c r="C20" s="165"/>
      <c r="D20" s="166">
        <v>171799107</v>
      </c>
      <c r="E20" s="167"/>
      <c r="G20" s="82" t="s">
        <v>350</v>
      </c>
      <c r="H20" s="95">
        <v>0</v>
      </c>
      <c r="I20" s="95">
        <v>0</v>
      </c>
      <c r="J20" s="95">
        <v>0</v>
      </c>
      <c r="K20" s="83"/>
      <c r="M20" s="165" t="s">
        <v>351</v>
      </c>
      <c r="N20" s="165"/>
      <c r="O20" s="165"/>
      <c r="P20" s="166">
        <v>18907119469</v>
      </c>
      <c r="Q20" s="167"/>
    </row>
    <row r="21" spans="1:17" ht="17.149999999999999" customHeight="1" x14ac:dyDescent="0.2">
      <c r="A21" s="165" t="s">
        <v>352</v>
      </c>
      <c r="B21" s="165"/>
      <c r="C21" s="165"/>
      <c r="D21" s="166">
        <v>61494554</v>
      </c>
      <c r="E21" s="167"/>
      <c r="G21" s="80" t="s">
        <v>353</v>
      </c>
      <c r="H21" s="93">
        <v>-314181946</v>
      </c>
      <c r="I21" s="93">
        <v>-641168443</v>
      </c>
      <c r="J21" s="93">
        <v>326986497</v>
      </c>
      <c r="K21" s="81"/>
      <c r="M21" s="165" t="s">
        <v>354</v>
      </c>
      <c r="N21" s="165"/>
      <c r="O21" s="165"/>
      <c r="P21" s="166">
        <v>6633417793</v>
      </c>
      <c r="Q21" s="167"/>
    </row>
    <row r="22" spans="1:17" ht="17.149999999999999" customHeight="1" x14ac:dyDescent="0.2">
      <c r="A22" s="165" t="s">
        <v>330</v>
      </c>
      <c r="B22" s="165"/>
      <c r="C22" s="165"/>
      <c r="D22" s="166">
        <v>192624029</v>
      </c>
      <c r="E22" s="167"/>
      <c r="G22" s="80" t="s">
        <v>355</v>
      </c>
      <c r="H22" s="93">
        <v>61383135874</v>
      </c>
      <c r="I22" s="93">
        <v>96114364949</v>
      </c>
      <c r="J22" s="93">
        <v>-34731229075</v>
      </c>
      <c r="K22" s="81"/>
      <c r="M22" s="165" t="s">
        <v>356</v>
      </c>
      <c r="N22" s="165"/>
      <c r="O22" s="165"/>
      <c r="P22" s="166">
        <v>272742273</v>
      </c>
      <c r="Q22" s="167"/>
    </row>
    <row r="23" spans="1:17" ht="17.149999999999999" customHeight="1" x14ac:dyDescent="0.2">
      <c r="A23" s="165" t="s">
        <v>357</v>
      </c>
      <c r="B23" s="165"/>
      <c r="C23" s="165"/>
      <c r="D23" s="166">
        <v>13405536340</v>
      </c>
      <c r="E23" s="167"/>
      <c r="M23" s="165" t="s">
        <v>358</v>
      </c>
      <c r="N23" s="165"/>
      <c r="O23" s="165"/>
      <c r="P23" s="166">
        <v>748561469</v>
      </c>
      <c r="Q23" s="167"/>
    </row>
    <row r="24" spans="1:17" ht="17.149999999999999" customHeight="1" x14ac:dyDescent="0.2">
      <c r="A24" s="165" t="s">
        <v>359</v>
      </c>
      <c r="B24" s="165"/>
      <c r="C24" s="165"/>
      <c r="D24" s="166">
        <v>6038254176</v>
      </c>
      <c r="E24" s="167"/>
      <c r="M24" s="165" t="s">
        <v>360</v>
      </c>
      <c r="N24" s="165"/>
      <c r="O24" s="165"/>
      <c r="P24" s="166">
        <v>15919000</v>
      </c>
      <c r="Q24" s="167"/>
    </row>
    <row r="25" spans="1:17" ht="17.149999999999999" customHeight="1" x14ac:dyDescent="0.2">
      <c r="A25" s="165" t="s">
        <v>361</v>
      </c>
      <c r="B25" s="165"/>
      <c r="C25" s="165"/>
      <c r="D25" s="166">
        <v>5137658383</v>
      </c>
      <c r="E25" s="167"/>
      <c r="M25" s="165" t="s">
        <v>362</v>
      </c>
      <c r="N25" s="165"/>
      <c r="O25" s="165"/>
      <c r="P25" s="166">
        <v>15919000</v>
      </c>
      <c r="Q25" s="167"/>
    </row>
    <row r="26" spans="1:17" ht="17.149999999999999" customHeight="1" x14ac:dyDescent="0.2">
      <c r="A26" s="165" t="s">
        <v>363</v>
      </c>
      <c r="B26" s="165"/>
      <c r="C26" s="165"/>
      <c r="D26" s="166">
        <v>2205962491</v>
      </c>
      <c r="E26" s="167"/>
      <c r="M26" s="165" t="s">
        <v>364</v>
      </c>
      <c r="N26" s="165"/>
      <c r="O26" s="165"/>
      <c r="P26" s="166">
        <v>0</v>
      </c>
      <c r="Q26" s="167"/>
    </row>
    <row r="27" spans="1:17" ht="17.149999999999999" customHeight="1" x14ac:dyDescent="0.2">
      <c r="A27" s="165" t="s">
        <v>365</v>
      </c>
      <c r="B27" s="165"/>
      <c r="C27" s="165"/>
      <c r="D27" s="166">
        <v>23661290</v>
      </c>
      <c r="E27" s="167"/>
      <c r="M27" s="165" t="s">
        <v>366</v>
      </c>
      <c r="N27" s="165"/>
      <c r="O27" s="165"/>
      <c r="P27" s="166">
        <v>0</v>
      </c>
      <c r="Q27" s="167"/>
    </row>
    <row r="28" spans="1:17" ht="17.149999999999999" customHeight="1" x14ac:dyDescent="0.2">
      <c r="A28" s="165" t="s">
        <v>367</v>
      </c>
      <c r="B28" s="165"/>
      <c r="C28" s="165"/>
      <c r="D28" s="166">
        <v>1223541708</v>
      </c>
      <c r="E28" s="167"/>
      <c r="M28" s="171" t="s">
        <v>368</v>
      </c>
      <c r="N28" s="171"/>
      <c r="O28" s="171"/>
      <c r="P28" s="172">
        <v>2739464137</v>
      </c>
      <c r="Q28" s="173"/>
    </row>
    <row r="29" spans="1:17" ht="17.149999999999999" customHeight="1" x14ac:dyDescent="0.2">
      <c r="A29" s="165" t="s">
        <v>369</v>
      </c>
      <c r="B29" s="165"/>
      <c r="C29" s="165"/>
      <c r="D29" s="166">
        <v>271270803</v>
      </c>
      <c r="E29" s="167"/>
      <c r="M29" s="165" t="s">
        <v>370</v>
      </c>
      <c r="N29" s="165"/>
      <c r="O29" s="165"/>
      <c r="P29" s="167"/>
      <c r="Q29" s="167"/>
    </row>
    <row r="30" spans="1:17" ht="17.149999999999999" customHeight="1" x14ac:dyDescent="0.2">
      <c r="A30" s="165" t="s">
        <v>371</v>
      </c>
      <c r="B30" s="165"/>
      <c r="C30" s="165"/>
      <c r="D30" s="166">
        <v>952270905</v>
      </c>
      <c r="E30" s="167"/>
      <c r="M30" s="165" t="s">
        <v>372</v>
      </c>
      <c r="N30" s="165"/>
      <c r="O30" s="165"/>
      <c r="P30" s="166">
        <v>3672669649</v>
      </c>
      <c r="Q30" s="167"/>
    </row>
    <row r="31" spans="1:17" ht="17.149999999999999" customHeight="1" x14ac:dyDescent="0.2">
      <c r="A31" s="171" t="s">
        <v>373</v>
      </c>
      <c r="B31" s="171"/>
      <c r="C31" s="171"/>
      <c r="D31" s="172">
        <v>26244327545</v>
      </c>
      <c r="E31" s="173"/>
      <c r="M31" s="165" t="s">
        <v>374</v>
      </c>
      <c r="N31" s="165"/>
      <c r="O31" s="165"/>
      <c r="P31" s="166">
        <v>2952805181</v>
      </c>
      <c r="Q31" s="167"/>
    </row>
    <row r="32" spans="1:17" ht="17.149999999999999" customHeight="1" x14ac:dyDescent="0.2">
      <c r="A32" s="165" t="s">
        <v>375</v>
      </c>
      <c r="B32" s="165"/>
      <c r="C32" s="165"/>
      <c r="D32" s="166">
        <v>189916897</v>
      </c>
      <c r="E32" s="167"/>
      <c r="M32" s="165" t="s">
        <v>376</v>
      </c>
      <c r="N32" s="165"/>
      <c r="O32" s="165"/>
      <c r="P32" s="166">
        <v>352212968</v>
      </c>
      <c r="Q32" s="167"/>
    </row>
    <row r="33" spans="1:17" ht="17.149999999999999" customHeight="1" x14ac:dyDescent="0.2">
      <c r="A33" s="165" t="s">
        <v>377</v>
      </c>
      <c r="B33" s="165"/>
      <c r="C33" s="165"/>
      <c r="D33" s="166">
        <v>15919000</v>
      </c>
      <c r="E33" s="167"/>
      <c r="M33" s="165" t="s">
        <v>378</v>
      </c>
      <c r="N33" s="165"/>
      <c r="O33" s="165"/>
      <c r="P33" s="166">
        <v>335410500</v>
      </c>
      <c r="Q33" s="167"/>
    </row>
    <row r="34" spans="1:17" ht="17.149999999999999" customHeight="1" x14ac:dyDescent="0.2">
      <c r="A34" s="165" t="s">
        <v>379</v>
      </c>
      <c r="B34" s="165"/>
      <c r="C34" s="165"/>
      <c r="D34" s="166">
        <v>16155732</v>
      </c>
      <c r="E34" s="167"/>
      <c r="M34" s="165" t="s">
        <v>380</v>
      </c>
      <c r="N34" s="165"/>
      <c r="O34" s="165"/>
      <c r="P34" s="166">
        <v>32241000</v>
      </c>
      <c r="Q34" s="167"/>
    </row>
    <row r="35" spans="1:17" ht="17.149999999999999" customHeight="1" x14ac:dyDescent="0.2">
      <c r="A35" s="165" t="s">
        <v>381</v>
      </c>
      <c r="B35" s="165"/>
      <c r="C35" s="165"/>
      <c r="D35" s="166">
        <v>150464728</v>
      </c>
      <c r="E35" s="167"/>
      <c r="M35" s="165" t="s">
        <v>364</v>
      </c>
      <c r="N35" s="165"/>
      <c r="O35" s="165"/>
      <c r="P35" s="166">
        <v>0</v>
      </c>
      <c r="Q35" s="167"/>
    </row>
    <row r="36" spans="1:17" ht="17.149999999999999" customHeight="1" x14ac:dyDescent="0.2">
      <c r="A36" s="165" t="s">
        <v>382</v>
      </c>
      <c r="B36" s="165"/>
      <c r="C36" s="165"/>
      <c r="D36" s="166">
        <v>5760000</v>
      </c>
      <c r="E36" s="167"/>
      <c r="M36" s="165" t="s">
        <v>383</v>
      </c>
      <c r="N36" s="165"/>
      <c r="O36" s="165"/>
      <c r="P36" s="166">
        <v>1117880248</v>
      </c>
      <c r="Q36" s="167"/>
    </row>
    <row r="37" spans="1:17" ht="17.149999999999999" customHeight="1" x14ac:dyDescent="0.2">
      <c r="A37" s="165" t="s">
        <v>371</v>
      </c>
      <c r="B37" s="165"/>
      <c r="C37" s="165"/>
      <c r="D37" s="166">
        <v>1617437</v>
      </c>
      <c r="E37" s="167"/>
      <c r="M37" s="165" t="s">
        <v>354</v>
      </c>
      <c r="N37" s="165"/>
      <c r="O37" s="165"/>
      <c r="P37" s="166">
        <v>389442000</v>
      </c>
      <c r="Q37" s="167"/>
    </row>
    <row r="38" spans="1:17" ht="17.149999999999999" customHeight="1" x14ac:dyDescent="0.2">
      <c r="A38" s="165" t="s">
        <v>384</v>
      </c>
      <c r="B38" s="165"/>
      <c r="C38" s="165"/>
      <c r="D38" s="166">
        <v>169586680</v>
      </c>
      <c r="E38" s="167"/>
      <c r="M38" s="165" t="s">
        <v>385</v>
      </c>
      <c r="N38" s="165"/>
      <c r="O38" s="165"/>
      <c r="P38" s="166">
        <v>690525648</v>
      </c>
      <c r="Q38" s="167"/>
    </row>
    <row r="39" spans="1:17" ht="17.149999999999999" customHeight="1" x14ac:dyDescent="0.2">
      <c r="A39" s="165" t="s">
        <v>386</v>
      </c>
      <c r="B39" s="165"/>
      <c r="C39" s="165"/>
      <c r="D39" s="166">
        <v>298600</v>
      </c>
      <c r="E39" s="167"/>
      <c r="M39" s="165" t="s">
        <v>387</v>
      </c>
      <c r="N39" s="165"/>
      <c r="O39" s="165"/>
      <c r="P39" s="166">
        <v>37614000</v>
      </c>
      <c r="Q39" s="167"/>
    </row>
    <row r="40" spans="1:17" ht="17.149999999999999" customHeight="1" x14ac:dyDescent="0.2">
      <c r="A40" s="165" t="s">
        <v>371</v>
      </c>
      <c r="B40" s="165"/>
      <c r="C40" s="165"/>
      <c r="D40" s="166">
        <v>169288080</v>
      </c>
      <c r="E40" s="167"/>
      <c r="M40" s="165" t="s">
        <v>388</v>
      </c>
      <c r="N40" s="165"/>
      <c r="O40" s="165"/>
      <c r="P40" s="166">
        <v>298600</v>
      </c>
      <c r="Q40" s="167"/>
    </row>
    <row r="41" spans="1:17" ht="17.149999999999999" customHeight="1" x14ac:dyDescent="0.2">
      <c r="A41" s="171" t="s">
        <v>101</v>
      </c>
      <c r="B41" s="171"/>
      <c r="C41" s="171"/>
      <c r="D41" s="172">
        <v>26264657762</v>
      </c>
      <c r="E41" s="173"/>
      <c r="M41" s="165" t="s">
        <v>358</v>
      </c>
      <c r="N41" s="165"/>
      <c r="O41" s="165"/>
      <c r="P41" s="166">
        <v>0</v>
      </c>
      <c r="Q41" s="167"/>
    </row>
    <row r="42" spans="1:17" ht="16.5" customHeight="1" x14ac:dyDescent="0.2">
      <c r="A42" s="84"/>
      <c r="B42" s="84"/>
      <c r="C42" s="84"/>
      <c r="D42" s="84"/>
      <c r="E42" s="84"/>
      <c r="M42" s="171" t="s">
        <v>389</v>
      </c>
      <c r="N42" s="171"/>
      <c r="O42" s="171"/>
      <c r="P42" s="172">
        <v>-2554789401</v>
      </c>
      <c r="Q42" s="173"/>
    </row>
    <row r="43" spans="1:17" ht="16.5" customHeight="1" x14ac:dyDescent="0.2">
      <c r="A43" s="85"/>
      <c r="M43" s="165" t="s">
        <v>390</v>
      </c>
      <c r="N43" s="165"/>
      <c r="O43" s="165"/>
      <c r="P43" s="167"/>
      <c r="Q43" s="167"/>
    </row>
    <row r="44" spans="1:17" ht="16.5" customHeight="1" x14ac:dyDescent="0.2">
      <c r="A44" s="85"/>
      <c r="M44" s="165" t="s">
        <v>391</v>
      </c>
      <c r="N44" s="165"/>
      <c r="O44" s="165"/>
      <c r="P44" s="166">
        <v>3025028781</v>
      </c>
      <c r="Q44" s="167"/>
    </row>
    <row r="45" spans="1:17" ht="16.5" customHeight="1" x14ac:dyDescent="0.2">
      <c r="A45" s="85"/>
      <c r="M45" s="165" t="s">
        <v>392</v>
      </c>
      <c r="N45" s="165"/>
      <c r="O45" s="165"/>
      <c r="P45" s="166">
        <v>3025028781</v>
      </c>
      <c r="Q45" s="167"/>
    </row>
    <row r="46" spans="1:17" ht="16.5" customHeight="1" x14ac:dyDescent="0.2">
      <c r="M46" s="165" t="s">
        <v>364</v>
      </c>
      <c r="N46" s="165"/>
      <c r="O46" s="165"/>
      <c r="P46" s="166">
        <v>0</v>
      </c>
      <c r="Q46" s="167"/>
    </row>
    <row r="47" spans="1:17" ht="16.5" customHeight="1" x14ac:dyDescent="0.2">
      <c r="M47" s="165" t="s">
        <v>393</v>
      </c>
      <c r="N47" s="165"/>
      <c r="O47" s="165"/>
      <c r="P47" s="166">
        <v>3012919000</v>
      </c>
      <c r="Q47" s="167"/>
    </row>
    <row r="48" spans="1:17" ht="16.5" customHeight="1" x14ac:dyDescent="0.2">
      <c r="M48" s="165" t="s">
        <v>394</v>
      </c>
      <c r="N48" s="165"/>
      <c r="O48" s="165"/>
      <c r="P48" s="166">
        <v>3012919000</v>
      </c>
      <c r="Q48" s="167"/>
    </row>
    <row r="49" spans="13:17" ht="16.5" customHeight="1" x14ac:dyDescent="0.2">
      <c r="M49" s="165" t="s">
        <v>358</v>
      </c>
      <c r="N49" s="165"/>
      <c r="O49" s="165"/>
      <c r="P49" s="166">
        <v>0</v>
      </c>
      <c r="Q49" s="167"/>
    </row>
    <row r="50" spans="13:17" ht="16.5" customHeight="1" x14ac:dyDescent="0.2">
      <c r="M50" s="171" t="s">
        <v>395</v>
      </c>
      <c r="N50" s="171"/>
      <c r="O50" s="171"/>
      <c r="P50" s="172">
        <v>-12109781</v>
      </c>
      <c r="Q50" s="173"/>
    </row>
    <row r="51" spans="13:17" ht="16.5" customHeight="1" x14ac:dyDescent="0.2">
      <c r="M51" s="171" t="s">
        <v>396</v>
      </c>
      <c r="N51" s="171"/>
      <c r="O51" s="171"/>
      <c r="P51" s="172">
        <v>172564955</v>
      </c>
      <c r="Q51" s="173"/>
    </row>
    <row r="52" spans="13:17" ht="16.5" customHeight="1" x14ac:dyDescent="0.2">
      <c r="M52" s="171" t="s">
        <v>397</v>
      </c>
      <c r="N52" s="171"/>
      <c r="O52" s="171"/>
      <c r="P52" s="172">
        <v>864338644</v>
      </c>
      <c r="Q52" s="173"/>
    </row>
    <row r="53" spans="13:17" ht="16.5" customHeight="1" x14ac:dyDescent="0.2">
      <c r="M53" s="171" t="s">
        <v>398</v>
      </c>
      <c r="N53" s="171"/>
      <c r="O53" s="171"/>
      <c r="P53" s="172">
        <v>1036903599</v>
      </c>
      <c r="Q53" s="173"/>
    </row>
    <row r="54" spans="13:17" ht="16.5" customHeight="1" x14ac:dyDescent="0.2">
      <c r="P54" s="108"/>
      <c r="Q54" s="108"/>
    </row>
    <row r="55" spans="13:17" ht="16.5" customHeight="1" x14ac:dyDescent="0.2">
      <c r="M55" s="171" t="s">
        <v>399</v>
      </c>
      <c r="N55" s="171"/>
      <c r="O55" s="171"/>
      <c r="P55" s="172">
        <v>81125724</v>
      </c>
      <c r="Q55" s="173"/>
    </row>
    <row r="56" spans="13:17" ht="16.5" customHeight="1" x14ac:dyDescent="0.2">
      <c r="M56" s="171" t="s">
        <v>400</v>
      </c>
      <c r="N56" s="171"/>
      <c r="O56" s="171"/>
      <c r="P56" s="172">
        <v>1719815</v>
      </c>
      <c r="Q56" s="173"/>
    </row>
    <row r="57" spans="13:17" ht="16.5" customHeight="1" x14ac:dyDescent="0.2">
      <c r="M57" s="171" t="s">
        <v>401</v>
      </c>
      <c r="N57" s="171"/>
      <c r="O57" s="171"/>
      <c r="P57" s="172">
        <v>82845539</v>
      </c>
      <c r="Q57" s="173"/>
    </row>
    <row r="58" spans="13:17" ht="16.5" customHeight="1" x14ac:dyDescent="0.2">
      <c r="M58" s="171" t="s">
        <v>402</v>
      </c>
      <c r="N58" s="171"/>
      <c r="O58" s="171"/>
      <c r="P58" s="172">
        <v>1119749138</v>
      </c>
      <c r="Q58" s="173"/>
    </row>
  </sheetData>
  <mergeCells count="185">
    <mergeCell ref="M56:O56"/>
    <mergeCell ref="P56:Q56"/>
    <mergeCell ref="M57:O57"/>
    <mergeCell ref="P57:Q57"/>
    <mergeCell ref="M58:O58"/>
    <mergeCell ref="P58:Q58"/>
    <mergeCell ref="M52:O52"/>
    <mergeCell ref="P52:Q52"/>
    <mergeCell ref="M53:O53"/>
    <mergeCell ref="P53:Q53"/>
    <mergeCell ref="M55:O55"/>
    <mergeCell ref="P55:Q55"/>
    <mergeCell ref="M49:O49"/>
    <mergeCell ref="P49:Q49"/>
    <mergeCell ref="M50:O50"/>
    <mergeCell ref="P50:Q50"/>
    <mergeCell ref="M51:O51"/>
    <mergeCell ref="P51:Q51"/>
    <mergeCell ref="M46:O46"/>
    <mergeCell ref="P46:Q46"/>
    <mergeCell ref="M47:O47"/>
    <mergeCell ref="P47:Q47"/>
    <mergeCell ref="M48:O48"/>
    <mergeCell ref="P48:Q48"/>
    <mergeCell ref="M43:O43"/>
    <mergeCell ref="P43:Q43"/>
    <mergeCell ref="M44:O44"/>
    <mergeCell ref="P44:Q44"/>
    <mergeCell ref="M45:O45"/>
    <mergeCell ref="P45:Q45"/>
    <mergeCell ref="A41:C41"/>
    <mergeCell ref="D41:E41"/>
    <mergeCell ref="M41:O41"/>
    <mergeCell ref="P41:Q41"/>
    <mergeCell ref="M42:O42"/>
    <mergeCell ref="P42:Q42"/>
    <mergeCell ref="A39:C39"/>
    <mergeCell ref="D39:E39"/>
    <mergeCell ref="M39:O39"/>
    <mergeCell ref="P39:Q39"/>
    <mergeCell ref="A40:C40"/>
    <mergeCell ref="D40:E40"/>
    <mergeCell ref="M40:O40"/>
    <mergeCell ref="P40:Q40"/>
    <mergeCell ref="A37:C37"/>
    <mergeCell ref="D37:E37"/>
    <mergeCell ref="M37:O37"/>
    <mergeCell ref="P37:Q37"/>
    <mergeCell ref="A38:C38"/>
    <mergeCell ref="D38:E38"/>
    <mergeCell ref="M38:O38"/>
    <mergeCell ref="P38:Q38"/>
    <mergeCell ref="A35:C35"/>
    <mergeCell ref="D35:E35"/>
    <mergeCell ref="M35:O35"/>
    <mergeCell ref="P35:Q35"/>
    <mergeCell ref="A36:C36"/>
    <mergeCell ref="D36:E36"/>
    <mergeCell ref="M36:O36"/>
    <mergeCell ref="P36:Q36"/>
    <mergeCell ref="A33:C33"/>
    <mergeCell ref="D33:E33"/>
    <mergeCell ref="M33:O33"/>
    <mergeCell ref="P33:Q33"/>
    <mergeCell ref="A34:C34"/>
    <mergeCell ref="D34:E34"/>
    <mergeCell ref="M34:O34"/>
    <mergeCell ref="P34:Q34"/>
    <mergeCell ref="A31:C31"/>
    <mergeCell ref="D31:E31"/>
    <mergeCell ref="M31:O31"/>
    <mergeCell ref="P31:Q31"/>
    <mergeCell ref="A32:C32"/>
    <mergeCell ref="D32:E32"/>
    <mergeCell ref="M32:O32"/>
    <mergeCell ref="P32:Q32"/>
    <mergeCell ref="A29:C29"/>
    <mergeCell ref="D29:E29"/>
    <mergeCell ref="M29:O29"/>
    <mergeCell ref="P29:Q29"/>
    <mergeCell ref="A30:C30"/>
    <mergeCell ref="D30:E30"/>
    <mergeCell ref="M30:O30"/>
    <mergeCell ref="P30:Q30"/>
    <mergeCell ref="A27:C27"/>
    <mergeCell ref="D27:E27"/>
    <mergeCell ref="M27:O27"/>
    <mergeCell ref="P27:Q27"/>
    <mergeCell ref="A28:C28"/>
    <mergeCell ref="D28:E28"/>
    <mergeCell ref="M28:O28"/>
    <mergeCell ref="P28:Q28"/>
    <mergeCell ref="A25:C25"/>
    <mergeCell ref="D25:E25"/>
    <mergeCell ref="M25:O25"/>
    <mergeCell ref="P25:Q25"/>
    <mergeCell ref="A26:C26"/>
    <mergeCell ref="D26:E26"/>
    <mergeCell ref="M26:O26"/>
    <mergeCell ref="P26:Q26"/>
    <mergeCell ref="A23:C23"/>
    <mergeCell ref="D23:E23"/>
    <mergeCell ref="M23:O23"/>
    <mergeCell ref="P23:Q23"/>
    <mergeCell ref="A24:C24"/>
    <mergeCell ref="D24:E24"/>
    <mergeCell ref="M24:O24"/>
    <mergeCell ref="P24:Q24"/>
    <mergeCell ref="A21:C21"/>
    <mergeCell ref="D21:E21"/>
    <mergeCell ref="M21:O21"/>
    <mergeCell ref="P21:Q21"/>
    <mergeCell ref="A22:C22"/>
    <mergeCell ref="D22:E22"/>
    <mergeCell ref="M22:O22"/>
    <mergeCell ref="P22:Q22"/>
    <mergeCell ref="A19:C19"/>
    <mergeCell ref="D19:E19"/>
    <mergeCell ref="M19:O19"/>
    <mergeCell ref="P19:Q19"/>
    <mergeCell ref="A20:C20"/>
    <mergeCell ref="D20:E20"/>
    <mergeCell ref="M20:O20"/>
    <mergeCell ref="P20:Q20"/>
    <mergeCell ref="A17:C17"/>
    <mergeCell ref="D17:E17"/>
    <mergeCell ref="M17:O17"/>
    <mergeCell ref="P17:Q17"/>
    <mergeCell ref="A18:C18"/>
    <mergeCell ref="D18:E18"/>
    <mergeCell ref="M18:O18"/>
    <mergeCell ref="P18:Q18"/>
    <mergeCell ref="A15:C15"/>
    <mergeCell ref="D15:E15"/>
    <mergeCell ref="M15:O15"/>
    <mergeCell ref="P15:Q15"/>
    <mergeCell ref="A16:C16"/>
    <mergeCell ref="D16:E16"/>
    <mergeCell ref="M16:O16"/>
    <mergeCell ref="P16:Q16"/>
    <mergeCell ref="A13:C13"/>
    <mergeCell ref="D13:E13"/>
    <mergeCell ref="M13:O13"/>
    <mergeCell ref="P13:Q13"/>
    <mergeCell ref="A14:C14"/>
    <mergeCell ref="D14:E14"/>
    <mergeCell ref="M14:O14"/>
    <mergeCell ref="P14:Q14"/>
    <mergeCell ref="A11:C11"/>
    <mergeCell ref="D11:E11"/>
    <mergeCell ref="M11:O11"/>
    <mergeCell ref="P11:Q11"/>
    <mergeCell ref="A12:C12"/>
    <mergeCell ref="D12:E12"/>
    <mergeCell ref="M12:O12"/>
    <mergeCell ref="P12:Q12"/>
    <mergeCell ref="A9:C9"/>
    <mergeCell ref="D9:E9"/>
    <mergeCell ref="M9:O9"/>
    <mergeCell ref="P9:Q9"/>
    <mergeCell ref="A10:C10"/>
    <mergeCell ref="D10:E10"/>
    <mergeCell ref="M10:O10"/>
    <mergeCell ref="P10:Q10"/>
    <mergeCell ref="A8:C8"/>
    <mergeCell ref="D8:E8"/>
    <mergeCell ref="M8:O8"/>
    <mergeCell ref="P8:Q8"/>
    <mergeCell ref="A4:E4"/>
    <mergeCell ref="G4:K4"/>
    <mergeCell ref="M4:Q4"/>
    <mergeCell ref="A6:C6"/>
    <mergeCell ref="D6:E6"/>
    <mergeCell ref="M6:O6"/>
    <mergeCell ref="P6:Q6"/>
    <mergeCell ref="A2:E2"/>
    <mergeCell ref="G2:K2"/>
    <mergeCell ref="M2:Q2"/>
    <mergeCell ref="A3:E3"/>
    <mergeCell ref="G3:K3"/>
    <mergeCell ref="M3:Q3"/>
    <mergeCell ref="A7:C7"/>
    <mergeCell ref="D7:E7"/>
    <mergeCell ref="M7:O7"/>
    <mergeCell ref="P7:Q7"/>
  </mergeCells>
  <phoneticPr fontId="3"/>
  <printOptions horizontalCentered="1"/>
  <pageMargins left="0.3888888888888889" right="0.3888888888888889" top="0.3888888888888889" bottom="0.3888888888888889" header="0.19444444444444445" footer="0.1944444444444444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CCFFCC"/>
  </sheetPr>
  <dimension ref="A1:G12"/>
  <sheetViews>
    <sheetView view="pageBreakPreview" zoomScaleNormal="100" zoomScaleSheetLayoutView="100" workbookViewId="0"/>
  </sheetViews>
  <sheetFormatPr defaultColWidth="8.90625" defaultRowHeight="11" x14ac:dyDescent="0.2"/>
  <cols>
    <col min="1" max="1" width="60.90625" style="7" customWidth="1"/>
    <col min="2" max="2" width="40.90625" style="7" customWidth="1"/>
    <col min="3" max="16384" width="8.90625" style="7"/>
  </cols>
  <sheetData>
    <row r="1" spans="1:7" ht="14" x14ac:dyDescent="0.2">
      <c r="A1" s="46" t="s">
        <v>154</v>
      </c>
      <c r="B1" s="47"/>
      <c r="C1" s="47"/>
      <c r="D1" s="47"/>
      <c r="E1" s="47"/>
      <c r="F1" s="47"/>
      <c r="G1" s="47"/>
    </row>
    <row r="2" spans="1:7" ht="14" x14ac:dyDescent="0.2">
      <c r="A2" s="45" t="s">
        <v>151</v>
      </c>
      <c r="B2" s="9" t="str">
        <f>"自治体名："&amp;基礎情報!C2</f>
        <v>自治体名：笠間市　一般会計等</v>
      </c>
    </row>
    <row r="3" spans="1:7" ht="14" x14ac:dyDescent="0.2">
      <c r="A3" s="45"/>
      <c r="B3" s="9" t="str">
        <f>"年度：令和"&amp;基礎情報!C3&amp;"年度"</f>
        <v>年度：令和元年度</v>
      </c>
    </row>
    <row r="4" spans="1:7" ht="13" x14ac:dyDescent="0.2">
      <c r="A4" s="8"/>
    </row>
    <row r="5" spans="1:7" ht="13" x14ac:dyDescent="0.2">
      <c r="B5" s="9" t="s">
        <v>104</v>
      </c>
    </row>
    <row r="6" spans="1:7" ht="22.5" customHeight="1" x14ac:dyDescent="0.2">
      <c r="A6" s="3" t="s">
        <v>29</v>
      </c>
      <c r="B6" s="3" t="s">
        <v>79</v>
      </c>
    </row>
    <row r="7" spans="1:7" ht="18" customHeight="1" x14ac:dyDescent="0.2">
      <c r="A7" s="4" t="s">
        <v>156</v>
      </c>
      <c r="B7" s="2">
        <v>1036903599</v>
      </c>
    </row>
    <row r="8" spans="1:7" ht="18" customHeight="1" x14ac:dyDescent="0.2">
      <c r="A8" s="4"/>
      <c r="B8" s="2"/>
    </row>
    <row r="9" spans="1:7" ht="18" customHeight="1" x14ac:dyDescent="0.2">
      <c r="A9" s="4"/>
      <c r="B9" s="2"/>
    </row>
    <row r="10" spans="1:7" ht="18" customHeight="1" x14ac:dyDescent="0.2">
      <c r="A10" s="4"/>
      <c r="B10" s="2"/>
    </row>
    <row r="11" spans="1:7" ht="18" customHeight="1" x14ac:dyDescent="0.2">
      <c r="A11" s="4"/>
      <c r="B11" s="2"/>
    </row>
    <row r="12" spans="1:7" ht="18" customHeight="1" x14ac:dyDescent="0.2">
      <c r="A12" s="6" t="s">
        <v>9</v>
      </c>
      <c r="B12" s="19">
        <f>SUM(B7:B11)</f>
        <v>1036903599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FFCC"/>
    <pageSetUpPr fitToPage="1"/>
  </sheetPr>
  <dimension ref="A1:U53"/>
  <sheetViews>
    <sheetView tabSelected="1" view="pageBreakPreview" zoomScale="115" zoomScaleNormal="100" zoomScaleSheetLayoutView="115" workbookViewId="0">
      <selection sqref="A1:E1"/>
    </sheetView>
  </sheetViews>
  <sheetFormatPr defaultColWidth="9" defaultRowHeight="13" x14ac:dyDescent="0.2"/>
  <cols>
    <col min="1" max="1" width="0.90625" style="29" customWidth="1"/>
    <col min="2" max="2" width="3.7265625" style="29" customWidth="1"/>
    <col min="3" max="3" width="16.7265625" style="29" customWidth="1"/>
    <col min="4" max="17" width="8.453125" style="29" customWidth="1"/>
    <col min="18" max="18" width="16.26953125" style="29" customWidth="1"/>
    <col min="19" max="19" width="12.453125" style="29" customWidth="1"/>
    <col min="20" max="20" width="0.36328125" style="29" customWidth="1"/>
    <col min="21" max="21" width="11.6328125" style="29" bestFit="1" customWidth="1"/>
    <col min="22" max="16384" width="9" style="29"/>
  </cols>
  <sheetData>
    <row r="1" spans="1:19" ht="14" x14ac:dyDescent="0.2">
      <c r="A1" s="135" t="s">
        <v>106</v>
      </c>
      <c r="B1" s="136"/>
      <c r="C1" s="136"/>
      <c r="D1" s="136"/>
      <c r="E1" s="136"/>
    </row>
    <row r="2" spans="1:19" ht="21" x14ac:dyDescent="0.2">
      <c r="A2" s="50" t="s">
        <v>107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2"/>
      <c r="P2" s="51"/>
      <c r="Q2" s="51"/>
      <c r="R2" s="58" t="str">
        <f>"自治体名："&amp;基礎情報!C2</f>
        <v>自治体名：笠間市　一般会計等</v>
      </c>
      <c r="S2" s="50"/>
    </row>
    <row r="3" spans="1:19" ht="21" x14ac:dyDescent="0.2">
      <c r="A3" s="135" t="s">
        <v>108</v>
      </c>
      <c r="B3" s="136"/>
      <c r="C3" s="136"/>
      <c r="D3" s="136"/>
      <c r="E3" s="136"/>
      <c r="F3" s="136"/>
      <c r="G3" s="136"/>
      <c r="H3" s="30"/>
      <c r="I3" s="30"/>
      <c r="J3" s="30"/>
      <c r="K3" s="30"/>
      <c r="L3" s="30"/>
      <c r="M3" s="30"/>
      <c r="N3" s="30"/>
      <c r="O3" s="30"/>
      <c r="P3" s="53"/>
      <c r="Q3" s="53"/>
      <c r="R3" s="57" t="str">
        <f>"年度：令和"&amp;基礎情報!C3&amp;"年度"</f>
        <v>年度：令和元年度</v>
      </c>
    </row>
    <row r="4" spans="1:19" ht="14" x14ac:dyDescent="0.2">
      <c r="A4" s="135" t="s">
        <v>109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</row>
    <row r="5" spans="1:19" x14ac:dyDescent="0.2"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</row>
    <row r="6" spans="1:19" ht="16.5" x14ac:dyDescent="0.2">
      <c r="A6" s="31"/>
      <c r="B6" s="32" t="s">
        <v>110</v>
      </c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9" t="s">
        <v>105</v>
      </c>
      <c r="R6" s="34"/>
      <c r="S6" s="31"/>
    </row>
    <row r="7" spans="1:19" ht="45" customHeight="1" x14ac:dyDescent="0.2">
      <c r="A7" s="31"/>
      <c r="B7" s="127" t="s">
        <v>111</v>
      </c>
      <c r="C7" s="127"/>
      <c r="D7" s="141" t="s">
        <v>112</v>
      </c>
      <c r="E7" s="138"/>
      <c r="F7" s="141" t="s">
        <v>262</v>
      </c>
      <c r="G7" s="138"/>
      <c r="H7" s="141" t="s">
        <v>113</v>
      </c>
      <c r="I7" s="138"/>
      <c r="J7" s="141" t="s">
        <v>263</v>
      </c>
      <c r="K7" s="138"/>
      <c r="L7" s="141" t="s">
        <v>114</v>
      </c>
      <c r="M7" s="138"/>
      <c r="N7" s="138" t="s">
        <v>115</v>
      </c>
      <c r="O7" s="127"/>
      <c r="P7" s="139" t="s">
        <v>116</v>
      </c>
      <c r="Q7" s="140"/>
      <c r="R7" s="35"/>
      <c r="S7" s="31"/>
    </row>
    <row r="8" spans="1:19" x14ac:dyDescent="0.2">
      <c r="A8" s="31"/>
      <c r="B8" s="121" t="s">
        <v>117</v>
      </c>
      <c r="C8" s="121"/>
      <c r="D8" s="116">
        <f>+有形固定資産の明細貼付!B6</f>
        <v>57071914508</v>
      </c>
      <c r="E8" s="117"/>
      <c r="F8" s="116">
        <f>+有形固定資産の明細貼付!C6</f>
        <v>1830728195</v>
      </c>
      <c r="G8" s="117"/>
      <c r="H8" s="116">
        <f>+有形固定資産の明細貼付!D6</f>
        <v>46446401</v>
      </c>
      <c r="I8" s="117"/>
      <c r="J8" s="116">
        <f>+有形固定資産の明細貼付!E6</f>
        <v>58856196302</v>
      </c>
      <c r="K8" s="117"/>
      <c r="L8" s="116">
        <f>+有形固定資産の明細貼付!F6</f>
        <v>32564481881</v>
      </c>
      <c r="M8" s="117"/>
      <c r="N8" s="116">
        <f>+有形固定資産の明細貼付!G6</f>
        <v>1185094436</v>
      </c>
      <c r="O8" s="117"/>
      <c r="P8" s="116">
        <f>+有形固定資産の明細貼付!H6</f>
        <v>26291714421</v>
      </c>
      <c r="Q8" s="117"/>
      <c r="R8" s="35"/>
      <c r="S8" s="31"/>
    </row>
    <row r="9" spans="1:19" x14ac:dyDescent="0.2">
      <c r="A9" s="31"/>
      <c r="B9" s="121" t="s">
        <v>118</v>
      </c>
      <c r="C9" s="121"/>
      <c r="D9" s="116">
        <f>+有形固定資産の明細貼付!B7</f>
        <v>4386601277</v>
      </c>
      <c r="E9" s="117"/>
      <c r="F9" s="116">
        <f>+有形固定資産の明細貼付!C7</f>
        <v>320172446</v>
      </c>
      <c r="G9" s="117"/>
      <c r="H9" s="116">
        <f>+有形固定資産の明細貼付!D7</f>
        <v>0</v>
      </c>
      <c r="I9" s="117"/>
      <c r="J9" s="116">
        <f>+有形固定資産の明細貼付!E7</f>
        <v>4706773723</v>
      </c>
      <c r="K9" s="117"/>
      <c r="L9" s="116">
        <f>+有形固定資産の明細貼付!F7</f>
        <v>0</v>
      </c>
      <c r="M9" s="117"/>
      <c r="N9" s="116">
        <f>+有形固定資産の明細貼付!G7</f>
        <v>0</v>
      </c>
      <c r="O9" s="117"/>
      <c r="P9" s="116">
        <f>+有形固定資産の明細貼付!H7</f>
        <v>4706773723</v>
      </c>
      <c r="Q9" s="117"/>
      <c r="R9" s="35"/>
      <c r="S9" s="31"/>
    </row>
    <row r="10" spans="1:19" ht="13.5" customHeight="1" x14ac:dyDescent="0.2">
      <c r="A10" s="31"/>
      <c r="B10" s="122" t="s">
        <v>119</v>
      </c>
      <c r="C10" s="122"/>
      <c r="D10" s="116">
        <f>+有形固定資産の明細貼付!B8</f>
        <v>0</v>
      </c>
      <c r="E10" s="117"/>
      <c r="F10" s="116">
        <f>+有形固定資産の明細貼付!C8</f>
        <v>0</v>
      </c>
      <c r="G10" s="117"/>
      <c r="H10" s="116">
        <f>+有形固定資産の明細貼付!D8</f>
        <v>0</v>
      </c>
      <c r="I10" s="117"/>
      <c r="J10" s="116">
        <f>+有形固定資産の明細貼付!E8</f>
        <v>0</v>
      </c>
      <c r="K10" s="117"/>
      <c r="L10" s="116">
        <f>+有形固定資産の明細貼付!F8</f>
        <v>0</v>
      </c>
      <c r="M10" s="117"/>
      <c r="N10" s="116">
        <f>+有形固定資産の明細貼付!G8</f>
        <v>0</v>
      </c>
      <c r="O10" s="117"/>
      <c r="P10" s="116">
        <f>+有形固定資産の明細貼付!H8</f>
        <v>0</v>
      </c>
      <c r="Q10" s="117"/>
      <c r="R10" s="35"/>
      <c r="S10" s="31"/>
    </row>
    <row r="11" spans="1:19" ht="13.5" customHeight="1" x14ac:dyDescent="0.2">
      <c r="A11" s="31"/>
      <c r="B11" s="122" t="s">
        <v>120</v>
      </c>
      <c r="C11" s="122"/>
      <c r="D11" s="116">
        <f>+有形固定資産の明細貼付!B9+有形固定資産の明細貼付!B10</f>
        <v>49694914215</v>
      </c>
      <c r="E11" s="117"/>
      <c r="F11" s="116">
        <f>+有形固定資産の明細貼付!C9+有形固定資産の明細貼付!C10</f>
        <v>518761849</v>
      </c>
      <c r="G11" s="117"/>
      <c r="H11" s="116">
        <f>+有形固定資産の明細貼付!D9+有形固定資産の明細貼付!D10</f>
        <v>32414401</v>
      </c>
      <c r="I11" s="117"/>
      <c r="J11" s="116">
        <f>+有形固定資産の明細貼付!E9+有形固定資産の明細貼付!E10</f>
        <v>50181261663</v>
      </c>
      <c r="K11" s="117"/>
      <c r="L11" s="116">
        <f>+有形固定資産の明細貼付!F9+有形固定資産の明細貼付!F10</f>
        <v>30885611760</v>
      </c>
      <c r="M11" s="117"/>
      <c r="N11" s="116">
        <f>+有形固定資産の明細貼付!G9+有形固定資産の明細貼付!G10</f>
        <v>1033690654</v>
      </c>
      <c r="O11" s="117"/>
      <c r="P11" s="116">
        <f>+有形固定資産の明細貼付!H9+有形固定資産の明細貼付!H10</f>
        <v>19295649903</v>
      </c>
      <c r="Q11" s="117"/>
      <c r="R11" s="35"/>
      <c r="S11" s="31"/>
    </row>
    <row r="12" spans="1:19" ht="13.5" customHeight="1" x14ac:dyDescent="0.2">
      <c r="A12" s="31"/>
      <c r="B12" s="121" t="s">
        <v>121</v>
      </c>
      <c r="C12" s="121"/>
      <c r="D12" s="116">
        <f>+有形固定資産の明細貼付!B11</f>
        <v>2914007456</v>
      </c>
      <c r="E12" s="117"/>
      <c r="F12" s="116">
        <f>+有形固定資産の明細貼付!C11</f>
        <v>38057900</v>
      </c>
      <c r="G12" s="117"/>
      <c r="H12" s="116">
        <f>+有形固定資産の明細貼付!D11</f>
        <v>0</v>
      </c>
      <c r="I12" s="117"/>
      <c r="J12" s="116">
        <f>+有形固定資産の明細貼付!E11</f>
        <v>2952065356</v>
      </c>
      <c r="K12" s="117"/>
      <c r="L12" s="116">
        <f>+有形固定資産の明細貼付!F11</f>
        <v>1634137026</v>
      </c>
      <c r="M12" s="117"/>
      <c r="N12" s="116">
        <f>+有形固定資産の明細貼付!G11</f>
        <v>151213486</v>
      </c>
      <c r="O12" s="117"/>
      <c r="P12" s="116">
        <f>+有形固定資産の明細貼付!H11</f>
        <v>1317928330</v>
      </c>
      <c r="Q12" s="117"/>
      <c r="R12" s="35"/>
      <c r="S12" s="31"/>
    </row>
    <row r="13" spans="1:19" ht="13.5" customHeight="1" x14ac:dyDescent="0.2">
      <c r="A13" s="31"/>
      <c r="B13" s="125" t="s">
        <v>122</v>
      </c>
      <c r="C13" s="125"/>
      <c r="D13" s="116">
        <f>+有形固定資産の明細貼付!B12</f>
        <v>0</v>
      </c>
      <c r="E13" s="117"/>
      <c r="F13" s="116">
        <f>+有形固定資産の明細貼付!C12</f>
        <v>0</v>
      </c>
      <c r="G13" s="117"/>
      <c r="H13" s="116">
        <f>+有形固定資産の明細貼付!D12</f>
        <v>0</v>
      </c>
      <c r="I13" s="117"/>
      <c r="J13" s="116">
        <f>+有形固定資産の明細貼付!E12</f>
        <v>0</v>
      </c>
      <c r="K13" s="117"/>
      <c r="L13" s="116">
        <f>+有形固定資産の明細貼付!F12</f>
        <v>0</v>
      </c>
      <c r="M13" s="117"/>
      <c r="N13" s="116">
        <f>+有形固定資産の明細貼付!G12</f>
        <v>0</v>
      </c>
      <c r="O13" s="117"/>
      <c r="P13" s="116">
        <f>+有形固定資産の明細貼付!H12</f>
        <v>0</v>
      </c>
      <c r="Q13" s="117"/>
      <c r="R13" s="35"/>
      <c r="S13" s="31"/>
    </row>
    <row r="14" spans="1:19" ht="13.5" customHeight="1" x14ac:dyDescent="0.2">
      <c r="A14" s="31"/>
      <c r="B14" s="126" t="s">
        <v>123</v>
      </c>
      <c r="C14" s="126"/>
      <c r="D14" s="116">
        <f>+有形固定資産の明細貼付!B13</f>
        <v>0</v>
      </c>
      <c r="E14" s="117"/>
      <c r="F14" s="116">
        <f>+有形固定資産の明細貼付!C13</f>
        <v>0</v>
      </c>
      <c r="G14" s="117"/>
      <c r="H14" s="116">
        <f>+有形固定資産の明細貼付!D13</f>
        <v>0</v>
      </c>
      <c r="I14" s="117"/>
      <c r="J14" s="116">
        <f>+有形固定資産の明細貼付!E13</f>
        <v>0</v>
      </c>
      <c r="K14" s="117"/>
      <c r="L14" s="116">
        <f>+有形固定資産の明細貼付!F13</f>
        <v>0</v>
      </c>
      <c r="M14" s="117"/>
      <c r="N14" s="116">
        <f>+有形固定資産の明細貼付!G13</f>
        <v>0</v>
      </c>
      <c r="O14" s="117"/>
      <c r="P14" s="116">
        <f>+有形固定資産の明細貼付!H13</f>
        <v>0</v>
      </c>
      <c r="Q14" s="117"/>
      <c r="R14" s="35"/>
      <c r="S14" s="31"/>
    </row>
    <row r="15" spans="1:19" ht="13.5" customHeight="1" x14ac:dyDescent="0.2">
      <c r="A15" s="31"/>
      <c r="B15" s="125" t="s">
        <v>124</v>
      </c>
      <c r="C15" s="125"/>
      <c r="D15" s="116">
        <f>+有形固定資産の明細貼付!B14</f>
        <v>0</v>
      </c>
      <c r="E15" s="117"/>
      <c r="F15" s="116">
        <f>+有形固定資産の明細貼付!C14</f>
        <v>0</v>
      </c>
      <c r="G15" s="117"/>
      <c r="H15" s="116">
        <f>+有形固定資産の明細貼付!D14</f>
        <v>0</v>
      </c>
      <c r="I15" s="117"/>
      <c r="J15" s="116">
        <f>+有形固定資産の明細貼付!E14</f>
        <v>0</v>
      </c>
      <c r="K15" s="117"/>
      <c r="L15" s="116">
        <f>+有形固定資産の明細貼付!F14</f>
        <v>0</v>
      </c>
      <c r="M15" s="117"/>
      <c r="N15" s="116">
        <f>+有形固定資産の明細貼付!G14</f>
        <v>0</v>
      </c>
      <c r="O15" s="117"/>
      <c r="P15" s="116">
        <f>+有形固定資産の明細貼付!H14</f>
        <v>0</v>
      </c>
      <c r="Q15" s="117"/>
      <c r="R15" s="35"/>
      <c r="S15" s="31"/>
    </row>
    <row r="16" spans="1:19" ht="13.5" customHeight="1" x14ac:dyDescent="0.2">
      <c r="A16" s="31"/>
      <c r="B16" s="122" t="s">
        <v>125</v>
      </c>
      <c r="C16" s="122"/>
      <c r="D16" s="116">
        <f>+有形固定資産の明細貼付!B15</f>
        <v>46002960</v>
      </c>
      <c r="E16" s="117"/>
      <c r="F16" s="116">
        <f>+有形固定資産の明細貼付!C15</f>
        <v>0</v>
      </c>
      <c r="G16" s="117"/>
      <c r="H16" s="116">
        <f>+有形固定資産の明細貼付!D15</f>
        <v>0</v>
      </c>
      <c r="I16" s="117"/>
      <c r="J16" s="116">
        <f>+有形固定資産の明細貼付!E15</f>
        <v>46002960</v>
      </c>
      <c r="K16" s="117"/>
      <c r="L16" s="116">
        <f>+有形固定資産の明細貼付!F15</f>
        <v>44733095</v>
      </c>
      <c r="M16" s="117"/>
      <c r="N16" s="116">
        <f>+有形固定資産の明細貼付!G15</f>
        <v>190296</v>
      </c>
      <c r="O16" s="117"/>
      <c r="P16" s="116">
        <f>+有形固定資産の明細貼付!H15</f>
        <v>1269865</v>
      </c>
      <c r="Q16" s="117"/>
      <c r="R16" s="35"/>
      <c r="S16" s="31"/>
    </row>
    <row r="17" spans="1:19" ht="13.5" customHeight="1" x14ac:dyDescent="0.2">
      <c r="A17" s="31"/>
      <c r="B17" s="122" t="s">
        <v>126</v>
      </c>
      <c r="C17" s="122"/>
      <c r="D17" s="116">
        <f>+有形固定資産の明細貼付!B16</f>
        <v>30388600</v>
      </c>
      <c r="E17" s="117"/>
      <c r="F17" s="116">
        <f>+有形固定資産の明細貼付!C16</f>
        <v>953736000</v>
      </c>
      <c r="G17" s="117"/>
      <c r="H17" s="116">
        <f>+有形固定資産の明細貼付!D16</f>
        <v>14032000</v>
      </c>
      <c r="I17" s="117"/>
      <c r="J17" s="116">
        <f>+有形固定資産の明細貼付!E16</f>
        <v>970092600</v>
      </c>
      <c r="K17" s="117"/>
      <c r="L17" s="116">
        <f>+有形固定資産の明細貼付!F16</f>
        <v>0</v>
      </c>
      <c r="M17" s="117"/>
      <c r="N17" s="116">
        <f>+有形固定資産の明細貼付!G16</f>
        <v>0</v>
      </c>
      <c r="O17" s="117"/>
      <c r="P17" s="116">
        <f>+有形固定資産の明細貼付!H16</f>
        <v>970092600</v>
      </c>
      <c r="Q17" s="117"/>
      <c r="R17" s="35"/>
      <c r="S17" s="31"/>
    </row>
    <row r="18" spans="1:19" x14ac:dyDescent="0.2">
      <c r="A18" s="31"/>
      <c r="B18" s="134" t="s">
        <v>127</v>
      </c>
      <c r="C18" s="134"/>
      <c r="D18" s="116">
        <f>+有形固定資産の明細貼付!B17</f>
        <v>98136813794</v>
      </c>
      <c r="E18" s="117"/>
      <c r="F18" s="116">
        <f>+有形固定資産の明細貼付!C17</f>
        <v>5456120216</v>
      </c>
      <c r="G18" s="117"/>
      <c r="H18" s="116">
        <f>+有形固定資産の明細貼付!D17</f>
        <v>4601352820</v>
      </c>
      <c r="I18" s="117"/>
      <c r="J18" s="116">
        <f>+有形固定資産の明細貼付!E17</f>
        <v>98991581190</v>
      </c>
      <c r="K18" s="117"/>
      <c r="L18" s="116">
        <f>+有形固定資産の明細貼付!F17</f>
        <v>50377363500</v>
      </c>
      <c r="M18" s="117"/>
      <c r="N18" s="116">
        <f>+有形固定資産の明細貼付!G17</f>
        <v>2118152387</v>
      </c>
      <c r="O18" s="117"/>
      <c r="P18" s="116">
        <f>+有形固定資産の明細貼付!H17</f>
        <v>48614217690</v>
      </c>
      <c r="Q18" s="117"/>
      <c r="R18" s="35"/>
      <c r="S18" s="31"/>
    </row>
    <row r="19" spans="1:19" ht="13.5" customHeight="1" x14ac:dyDescent="0.2">
      <c r="A19" s="31"/>
      <c r="B19" s="121" t="s">
        <v>128</v>
      </c>
      <c r="C19" s="121"/>
      <c r="D19" s="116">
        <f>SUM(有形固定資産の明細貼付!B18:B31)</f>
        <v>3732247338</v>
      </c>
      <c r="E19" s="117"/>
      <c r="F19" s="116">
        <f>SUM(有形固定資産の明細貼付!C18:C31)</f>
        <v>149918076</v>
      </c>
      <c r="G19" s="117"/>
      <c r="H19" s="116">
        <f>SUM(有形固定資産の明細貼付!D18:D31)</f>
        <v>0</v>
      </c>
      <c r="I19" s="117"/>
      <c r="J19" s="116">
        <f>SUM(有形固定資産の明細貼付!E18:E31)</f>
        <v>3882165414</v>
      </c>
      <c r="K19" s="117"/>
      <c r="L19" s="116">
        <f>SUM(有形固定資産の明細貼付!F18:F31)</f>
        <v>0</v>
      </c>
      <c r="M19" s="117"/>
      <c r="N19" s="116">
        <f>SUM(有形固定資産の明細貼付!G18:G31)</f>
        <v>0</v>
      </c>
      <c r="O19" s="117"/>
      <c r="P19" s="116">
        <f>SUM(有形固定資産の明細貼付!H18:H31)</f>
        <v>3882165414</v>
      </c>
      <c r="Q19" s="117"/>
      <c r="R19" s="35"/>
      <c r="S19" s="31"/>
    </row>
    <row r="20" spans="1:19" ht="13.5" customHeight="1" x14ac:dyDescent="0.2">
      <c r="A20" s="31"/>
      <c r="B20" s="133" t="s">
        <v>129</v>
      </c>
      <c r="C20" s="133"/>
      <c r="D20" s="116">
        <f>SUM(有形固定資産の明細貼付!B32:B45)</f>
        <v>8464057351</v>
      </c>
      <c r="E20" s="117"/>
      <c r="F20" s="116">
        <f>SUM(有形固定資産の明細貼付!C32:C45)</f>
        <v>0</v>
      </c>
      <c r="G20" s="117"/>
      <c r="H20" s="116">
        <f>SUM(有形固定資産の明細貼付!D32:D45)</f>
        <v>3889559760</v>
      </c>
      <c r="I20" s="117"/>
      <c r="J20" s="116">
        <f>SUM(有形固定資産の明細貼付!E32:E45)</f>
        <v>4574497591</v>
      </c>
      <c r="K20" s="117"/>
      <c r="L20" s="116">
        <f>SUM(有形固定資産の明細貼付!F32:F45)</f>
        <v>2766899028</v>
      </c>
      <c r="M20" s="117"/>
      <c r="N20" s="116">
        <f>SUM(有形固定資産の明細貼付!G32:G45)</f>
        <v>110213173</v>
      </c>
      <c r="O20" s="117"/>
      <c r="P20" s="116">
        <f>SUM(有形固定資産の明細貼付!H32:H45)</f>
        <v>1807598563</v>
      </c>
      <c r="Q20" s="117"/>
      <c r="R20" s="35"/>
      <c r="S20" s="31"/>
    </row>
    <row r="21" spans="1:19" ht="13.5" customHeight="1" x14ac:dyDescent="0.2">
      <c r="A21" s="31"/>
      <c r="B21" s="132" t="s">
        <v>121</v>
      </c>
      <c r="C21" s="132"/>
      <c r="D21" s="116">
        <f>SUM(有形固定資産の明細貼付!B46:B59)</f>
        <v>85598982322</v>
      </c>
      <c r="E21" s="117"/>
      <c r="F21" s="116">
        <f>SUM(有形固定資産の明細貼付!C46:C59)</f>
        <v>5219893540</v>
      </c>
      <c r="G21" s="117"/>
      <c r="H21" s="116">
        <f>SUM(有形固定資産の明細貼付!D46:D59)</f>
        <v>412120860</v>
      </c>
      <c r="I21" s="117"/>
      <c r="J21" s="116">
        <f>SUM(有形固定資産の明細貼付!E46:E59)</f>
        <v>90406755002</v>
      </c>
      <c r="K21" s="117"/>
      <c r="L21" s="116">
        <f>SUM(有形固定資産の明細貼付!F46:F59)</f>
        <v>47610464472</v>
      </c>
      <c r="M21" s="117"/>
      <c r="N21" s="116">
        <f>SUM(有形固定資産の明細貼付!G46:G59)</f>
        <v>2007939214</v>
      </c>
      <c r="O21" s="117"/>
      <c r="P21" s="116">
        <f>SUM(有形固定資産の明細貼付!H46:H59)</f>
        <v>42796290530</v>
      </c>
      <c r="Q21" s="117"/>
      <c r="R21" s="35"/>
      <c r="S21" s="31"/>
    </row>
    <row r="22" spans="1:19" ht="13.5" customHeight="1" x14ac:dyDescent="0.2">
      <c r="A22" s="31"/>
      <c r="B22" s="132" t="s">
        <v>125</v>
      </c>
      <c r="C22" s="132"/>
      <c r="D22" s="116">
        <f>+有形固定資産の明細貼付!B60</f>
        <v>0</v>
      </c>
      <c r="E22" s="117"/>
      <c r="F22" s="116">
        <f>+有形固定資産の明細貼付!C60</f>
        <v>0</v>
      </c>
      <c r="G22" s="117"/>
      <c r="H22" s="116">
        <f>+有形固定資産の明細貼付!D60</f>
        <v>0</v>
      </c>
      <c r="I22" s="117"/>
      <c r="J22" s="116">
        <f>+有形固定資産の明細貼付!E60</f>
        <v>0</v>
      </c>
      <c r="K22" s="117"/>
      <c r="L22" s="116">
        <f>+有形固定資産の明細貼付!F60</f>
        <v>0</v>
      </c>
      <c r="M22" s="117"/>
      <c r="N22" s="116">
        <f>+有形固定資産の明細貼付!G60</f>
        <v>0</v>
      </c>
      <c r="O22" s="117"/>
      <c r="P22" s="116">
        <f>+有形固定資産の明細貼付!H60</f>
        <v>0</v>
      </c>
      <c r="Q22" s="117"/>
      <c r="R22" s="35"/>
      <c r="S22" s="31"/>
    </row>
    <row r="23" spans="1:19" ht="13.5" customHeight="1" x14ac:dyDescent="0.2">
      <c r="A23" s="31"/>
      <c r="B23" s="133" t="s">
        <v>126</v>
      </c>
      <c r="C23" s="133"/>
      <c r="D23" s="116">
        <f>+有形固定資産の明細貼付!B61</f>
        <v>341526783</v>
      </c>
      <c r="E23" s="117"/>
      <c r="F23" s="116">
        <f>+有形固定資産の明細貼付!C61</f>
        <v>86308600</v>
      </c>
      <c r="G23" s="117"/>
      <c r="H23" s="116">
        <f>+有形固定資産の明細貼付!D61</f>
        <v>299672200</v>
      </c>
      <c r="I23" s="117"/>
      <c r="J23" s="116">
        <f>+有形固定資産の明細貼付!E61</f>
        <v>128163183</v>
      </c>
      <c r="K23" s="117"/>
      <c r="L23" s="116">
        <f>+有形固定資産の明細貼付!F61</f>
        <v>0</v>
      </c>
      <c r="M23" s="117"/>
      <c r="N23" s="116">
        <f>+有形固定資産の明細貼付!G61</f>
        <v>0</v>
      </c>
      <c r="O23" s="117"/>
      <c r="P23" s="116">
        <f>+有形固定資産の明細貼付!H61</f>
        <v>128163183</v>
      </c>
      <c r="Q23" s="117"/>
      <c r="R23" s="35"/>
      <c r="S23" s="31"/>
    </row>
    <row r="24" spans="1:19" x14ac:dyDescent="0.2">
      <c r="A24" s="31"/>
      <c r="B24" s="132" t="s">
        <v>130</v>
      </c>
      <c r="C24" s="132"/>
      <c r="D24" s="116">
        <f>+有形固定資産の明細貼付!B62</f>
        <v>3043831356</v>
      </c>
      <c r="E24" s="117"/>
      <c r="F24" s="116">
        <f>+有形固定資産の明細貼付!C62</f>
        <v>423018912</v>
      </c>
      <c r="G24" s="117"/>
      <c r="H24" s="116">
        <f>+有形固定資産の明細貼付!D62</f>
        <v>72350767</v>
      </c>
      <c r="I24" s="117"/>
      <c r="J24" s="116">
        <f>+有形固定資産の明細貼付!E62</f>
        <v>3394499501</v>
      </c>
      <c r="K24" s="117"/>
      <c r="L24" s="116">
        <f>+有形固定資産の明細貼付!F62</f>
        <v>1881493210</v>
      </c>
      <c r="M24" s="117"/>
      <c r="N24" s="116">
        <f>+有形固定資産の明細貼付!G62</f>
        <v>251576225</v>
      </c>
      <c r="O24" s="117"/>
      <c r="P24" s="116">
        <f>+有形固定資産の明細貼付!H62</f>
        <v>1513006291</v>
      </c>
      <c r="Q24" s="117"/>
      <c r="R24" s="35"/>
      <c r="S24" s="31"/>
    </row>
    <row r="25" spans="1:19" x14ac:dyDescent="0.2">
      <c r="A25" s="31"/>
      <c r="B25" s="130" t="s">
        <v>131</v>
      </c>
      <c r="C25" s="131"/>
      <c r="D25" s="116">
        <f>+D8+D18+D24</f>
        <v>158252559658</v>
      </c>
      <c r="E25" s="117"/>
      <c r="F25" s="116">
        <f>+F8+F18+F24</f>
        <v>7709867323</v>
      </c>
      <c r="G25" s="117"/>
      <c r="H25" s="116">
        <f>+H8+H18+H24</f>
        <v>4720149988</v>
      </c>
      <c r="I25" s="117"/>
      <c r="J25" s="116">
        <f t="shared" ref="J25" si="0">+D25+F25-H25</f>
        <v>161242276993</v>
      </c>
      <c r="K25" s="117"/>
      <c r="L25" s="116">
        <f>+L8+L18+L24</f>
        <v>84823338591</v>
      </c>
      <c r="M25" s="117"/>
      <c r="N25" s="116">
        <f>+N8+N18+N24</f>
        <v>3554823048</v>
      </c>
      <c r="O25" s="117"/>
      <c r="P25" s="116">
        <f>+J25-L25</f>
        <v>76418938402</v>
      </c>
      <c r="Q25" s="117"/>
      <c r="R25" s="35"/>
      <c r="S25" s="31"/>
    </row>
    <row r="26" spans="1:19" x14ac:dyDescent="0.2">
      <c r="A26" s="31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38"/>
      <c r="N26" s="38"/>
      <c r="O26" s="38"/>
      <c r="P26" s="39"/>
      <c r="Q26" s="39"/>
      <c r="R26" s="39"/>
      <c r="S26" s="31"/>
    </row>
    <row r="27" spans="1:19" x14ac:dyDescent="0.2">
      <c r="A27" s="31"/>
      <c r="B27" s="3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31"/>
      <c r="P27" s="31"/>
      <c r="Q27" s="31"/>
      <c r="R27" s="31"/>
      <c r="S27" s="31"/>
    </row>
    <row r="28" spans="1:19" ht="16.5" x14ac:dyDescent="0.2">
      <c r="A28" s="31"/>
      <c r="B28" s="42" t="s">
        <v>132</v>
      </c>
      <c r="C28" s="43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31"/>
      <c r="P28" s="31"/>
      <c r="Q28" s="31"/>
      <c r="R28" s="9" t="s">
        <v>105</v>
      </c>
      <c r="S28" s="31"/>
    </row>
    <row r="29" spans="1:19" x14ac:dyDescent="0.2">
      <c r="A29" s="31"/>
      <c r="B29" s="127" t="s">
        <v>111</v>
      </c>
      <c r="C29" s="127"/>
      <c r="D29" s="127" t="s">
        <v>133</v>
      </c>
      <c r="E29" s="127"/>
      <c r="F29" s="127" t="s">
        <v>134</v>
      </c>
      <c r="G29" s="127"/>
      <c r="H29" s="127" t="s">
        <v>135</v>
      </c>
      <c r="I29" s="127"/>
      <c r="J29" s="127" t="s">
        <v>136</v>
      </c>
      <c r="K29" s="127"/>
      <c r="L29" s="127" t="s">
        <v>137</v>
      </c>
      <c r="M29" s="127"/>
      <c r="N29" s="127" t="s">
        <v>138</v>
      </c>
      <c r="O29" s="127"/>
      <c r="P29" s="127" t="s">
        <v>139</v>
      </c>
      <c r="Q29" s="127"/>
      <c r="R29" s="127" t="s">
        <v>140</v>
      </c>
      <c r="S29" s="31"/>
    </row>
    <row r="30" spans="1:19" x14ac:dyDescent="0.2">
      <c r="A30" s="31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31"/>
    </row>
    <row r="31" spans="1:19" x14ac:dyDescent="0.2">
      <c r="A31" s="31"/>
      <c r="B31" s="128" t="s">
        <v>117</v>
      </c>
      <c r="C31" s="129"/>
      <c r="D31" s="114">
        <f>行政目的別の明細!B6</f>
        <v>4008757205</v>
      </c>
      <c r="E31" s="115"/>
      <c r="F31" s="114">
        <f>行政目的別の明細!C6</f>
        <v>12338141615</v>
      </c>
      <c r="G31" s="115"/>
      <c r="H31" s="114">
        <f>行政目的別の明細!D6</f>
        <v>727081096</v>
      </c>
      <c r="I31" s="115"/>
      <c r="J31" s="114">
        <f>行政目的別の明細!E6</f>
        <v>446786944</v>
      </c>
      <c r="K31" s="115"/>
      <c r="L31" s="114">
        <f>行政目的別の明細!F6</f>
        <v>3042537637</v>
      </c>
      <c r="M31" s="115"/>
      <c r="N31" s="114">
        <f>行政目的別の明細!G6</f>
        <v>1227505465</v>
      </c>
      <c r="O31" s="115"/>
      <c r="P31" s="114">
        <f>行政目的別の明細!H6</f>
        <v>4500904459</v>
      </c>
      <c r="Q31" s="115"/>
      <c r="R31" s="64">
        <f t="shared" ref="R31:R47" si="1">+SUM(D31:Q31)</f>
        <v>26291714421</v>
      </c>
      <c r="S31" s="31"/>
    </row>
    <row r="32" spans="1:19" x14ac:dyDescent="0.2">
      <c r="A32" s="31"/>
      <c r="B32" s="122" t="s">
        <v>128</v>
      </c>
      <c r="C32" s="122"/>
      <c r="D32" s="114">
        <f>行政目的別の明細!B7</f>
        <v>373014410</v>
      </c>
      <c r="E32" s="115"/>
      <c r="F32" s="114">
        <f>行政目的別の明細!C7</f>
        <v>1350906150</v>
      </c>
      <c r="G32" s="115"/>
      <c r="H32" s="114">
        <f>行政目的別の明細!D7</f>
        <v>26656943</v>
      </c>
      <c r="I32" s="115"/>
      <c r="J32" s="114">
        <f>行政目的別の明細!E7</f>
        <v>82227794</v>
      </c>
      <c r="K32" s="115"/>
      <c r="L32" s="114">
        <f>行政目的別の明細!F7</f>
        <v>1904830696</v>
      </c>
      <c r="M32" s="115"/>
      <c r="N32" s="114">
        <f>行政目的別の明細!G7</f>
        <v>44504452</v>
      </c>
      <c r="O32" s="115"/>
      <c r="P32" s="114">
        <f>行政目的別の明細!H7</f>
        <v>924633278</v>
      </c>
      <c r="Q32" s="115"/>
      <c r="R32" s="64">
        <f t="shared" si="1"/>
        <v>4706773723</v>
      </c>
      <c r="S32" s="31"/>
    </row>
    <row r="33" spans="1:21" x14ac:dyDescent="0.2">
      <c r="A33" s="31"/>
      <c r="B33" s="122" t="s">
        <v>119</v>
      </c>
      <c r="C33" s="122"/>
      <c r="D33" s="114">
        <f>行政目的別の明細!B8</f>
        <v>0</v>
      </c>
      <c r="E33" s="115"/>
      <c r="F33" s="114">
        <f>行政目的別の明細!C8</f>
        <v>0</v>
      </c>
      <c r="G33" s="115"/>
      <c r="H33" s="114">
        <f>行政目的別の明細!D8</f>
        <v>0</v>
      </c>
      <c r="I33" s="115"/>
      <c r="J33" s="114">
        <f>行政目的別の明細!E8</f>
        <v>0</v>
      </c>
      <c r="K33" s="115"/>
      <c r="L33" s="114">
        <f>行政目的別の明細!F8</f>
        <v>0</v>
      </c>
      <c r="M33" s="115"/>
      <c r="N33" s="114">
        <f>行政目的別の明細!G8</f>
        <v>0</v>
      </c>
      <c r="O33" s="115"/>
      <c r="P33" s="114">
        <f>行政目的別の明細!H8</f>
        <v>0</v>
      </c>
      <c r="Q33" s="115"/>
      <c r="R33" s="64">
        <f t="shared" si="1"/>
        <v>0</v>
      </c>
      <c r="S33" s="31"/>
    </row>
    <row r="34" spans="1:21" x14ac:dyDescent="0.2">
      <c r="A34" s="31"/>
      <c r="B34" s="121" t="s">
        <v>120</v>
      </c>
      <c r="C34" s="121"/>
      <c r="D34" s="114">
        <f>SUM(行政目的別の明細!B9:B10)</f>
        <v>2784515694</v>
      </c>
      <c r="E34" s="115"/>
      <c r="F34" s="114">
        <f>SUM(行政目的別の明細!C9:C10)</f>
        <v>10097737719</v>
      </c>
      <c r="G34" s="115"/>
      <c r="H34" s="114">
        <f>SUM(行政目的別の明細!D9:D10)</f>
        <v>700424153</v>
      </c>
      <c r="I34" s="115"/>
      <c r="J34" s="114">
        <f>SUM(行政目的別の明細!E9:E10)</f>
        <v>360791073</v>
      </c>
      <c r="K34" s="115"/>
      <c r="L34" s="114">
        <f>SUM(行政目的別の明細!F9:F10)</f>
        <v>935676731</v>
      </c>
      <c r="M34" s="115"/>
      <c r="N34" s="114">
        <f>SUM(行政目的別の明細!G9:G10)</f>
        <v>914228109</v>
      </c>
      <c r="O34" s="115"/>
      <c r="P34" s="114">
        <f>SUM(行政目的別の明細!H9:H10)</f>
        <v>3502276424</v>
      </c>
      <c r="Q34" s="115"/>
      <c r="R34" s="64">
        <f t="shared" si="1"/>
        <v>19295649903</v>
      </c>
      <c r="S34" s="31"/>
    </row>
    <row r="35" spans="1:21" x14ac:dyDescent="0.2">
      <c r="A35" s="31"/>
      <c r="B35" s="122" t="s">
        <v>121</v>
      </c>
      <c r="C35" s="122"/>
      <c r="D35" s="114">
        <f>行政目的別の明細!B11</f>
        <v>692068901</v>
      </c>
      <c r="E35" s="115"/>
      <c r="F35" s="114">
        <f>行政目的別の明細!C11</f>
        <v>481430745</v>
      </c>
      <c r="G35" s="115"/>
      <c r="H35" s="114">
        <f>行政目的別の明細!D11</f>
        <v>0</v>
      </c>
      <c r="I35" s="115"/>
      <c r="J35" s="114">
        <f>行政目的別の明細!E11</f>
        <v>3768077</v>
      </c>
      <c r="K35" s="115"/>
      <c r="L35" s="114">
        <f>行政目的別の明細!F11</f>
        <v>59739810</v>
      </c>
      <c r="M35" s="115"/>
      <c r="N35" s="114">
        <f>行政目的別の明細!G11</f>
        <v>6926040</v>
      </c>
      <c r="O35" s="115"/>
      <c r="P35" s="114">
        <f>行政目的別の明細!H11</f>
        <v>73994757</v>
      </c>
      <c r="Q35" s="115"/>
      <c r="R35" s="64">
        <f t="shared" si="1"/>
        <v>1317928330</v>
      </c>
      <c r="S35" s="31"/>
    </row>
    <row r="36" spans="1:21" x14ac:dyDescent="0.2">
      <c r="A36" s="31"/>
      <c r="B36" s="125" t="s">
        <v>122</v>
      </c>
      <c r="C36" s="125"/>
      <c r="D36" s="114">
        <f>行政目的別の明細!B12</f>
        <v>0</v>
      </c>
      <c r="E36" s="115"/>
      <c r="F36" s="114">
        <f>行政目的別の明細!C12</f>
        <v>0</v>
      </c>
      <c r="G36" s="115"/>
      <c r="H36" s="114">
        <f>行政目的別の明細!D12</f>
        <v>0</v>
      </c>
      <c r="I36" s="115"/>
      <c r="J36" s="114">
        <f>行政目的別の明細!E12</f>
        <v>0</v>
      </c>
      <c r="K36" s="115"/>
      <c r="L36" s="114">
        <f>行政目的別の明細!F12</f>
        <v>0</v>
      </c>
      <c r="M36" s="115"/>
      <c r="N36" s="114">
        <f>行政目的別の明細!G12</f>
        <v>0</v>
      </c>
      <c r="O36" s="115"/>
      <c r="P36" s="114">
        <f>行政目的別の明細!H12</f>
        <v>0</v>
      </c>
      <c r="Q36" s="115"/>
      <c r="R36" s="64">
        <f t="shared" si="1"/>
        <v>0</v>
      </c>
      <c r="S36" s="31"/>
    </row>
    <row r="37" spans="1:21" x14ac:dyDescent="0.2">
      <c r="A37" s="31"/>
      <c r="B37" s="126" t="s">
        <v>123</v>
      </c>
      <c r="C37" s="126"/>
      <c r="D37" s="114">
        <f>行政目的別の明細!B13</f>
        <v>0</v>
      </c>
      <c r="E37" s="115"/>
      <c r="F37" s="114">
        <f>行政目的別の明細!C13</f>
        <v>0</v>
      </c>
      <c r="G37" s="115"/>
      <c r="H37" s="114">
        <f>行政目的別の明細!D13</f>
        <v>0</v>
      </c>
      <c r="I37" s="115"/>
      <c r="J37" s="114">
        <f>行政目的別の明細!E13</f>
        <v>0</v>
      </c>
      <c r="K37" s="115"/>
      <c r="L37" s="114">
        <f>行政目的別の明細!F13</f>
        <v>0</v>
      </c>
      <c r="M37" s="115"/>
      <c r="N37" s="114">
        <f>行政目的別の明細!G13</f>
        <v>0</v>
      </c>
      <c r="O37" s="115"/>
      <c r="P37" s="114">
        <f>行政目的別の明細!H13</f>
        <v>0</v>
      </c>
      <c r="Q37" s="115"/>
      <c r="R37" s="64">
        <f t="shared" si="1"/>
        <v>0</v>
      </c>
      <c r="S37" s="31"/>
    </row>
    <row r="38" spans="1:21" x14ac:dyDescent="0.2">
      <c r="A38" s="31"/>
      <c r="B38" s="125" t="s">
        <v>124</v>
      </c>
      <c r="C38" s="125"/>
      <c r="D38" s="114">
        <f>行政目的別の明細!B14</f>
        <v>0</v>
      </c>
      <c r="E38" s="115"/>
      <c r="F38" s="114">
        <f>行政目的別の明細!C14</f>
        <v>0</v>
      </c>
      <c r="G38" s="115"/>
      <c r="H38" s="114">
        <f>行政目的別の明細!D14</f>
        <v>0</v>
      </c>
      <c r="I38" s="115"/>
      <c r="J38" s="114">
        <f>行政目的別の明細!E14</f>
        <v>0</v>
      </c>
      <c r="K38" s="115"/>
      <c r="L38" s="114">
        <f>行政目的別の明細!F14</f>
        <v>0</v>
      </c>
      <c r="M38" s="115"/>
      <c r="N38" s="114">
        <f>行政目的別の明細!G14</f>
        <v>0</v>
      </c>
      <c r="O38" s="115"/>
      <c r="P38" s="114">
        <f>行政目的別の明細!H14</f>
        <v>0</v>
      </c>
      <c r="Q38" s="115"/>
      <c r="R38" s="64">
        <f t="shared" si="1"/>
        <v>0</v>
      </c>
      <c r="S38" s="31"/>
    </row>
    <row r="39" spans="1:21" x14ac:dyDescent="0.2">
      <c r="A39" s="31"/>
      <c r="B39" s="122" t="s">
        <v>125</v>
      </c>
      <c r="C39" s="122"/>
      <c r="D39" s="114">
        <f>行政目的別の明細!B15</f>
        <v>0</v>
      </c>
      <c r="E39" s="115"/>
      <c r="F39" s="114">
        <f>行政目的別の明細!C15</f>
        <v>1</v>
      </c>
      <c r="G39" s="115"/>
      <c r="H39" s="114">
        <f>行政目的別の明細!D15</f>
        <v>0</v>
      </c>
      <c r="I39" s="115"/>
      <c r="J39" s="114">
        <f>行政目的別の明細!E15</f>
        <v>0</v>
      </c>
      <c r="K39" s="115"/>
      <c r="L39" s="114">
        <f>行政目的別の明細!F15</f>
        <v>0</v>
      </c>
      <c r="M39" s="115"/>
      <c r="N39" s="114">
        <f>行政目的別の明細!G15</f>
        <v>1269864</v>
      </c>
      <c r="O39" s="115"/>
      <c r="P39" s="114">
        <f>行政目的別の明細!H15</f>
        <v>0</v>
      </c>
      <c r="Q39" s="115"/>
      <c r="R39" s="64">
        <f t="shared" si="1"/>
        <v>1269865</v>
      </c>
      <c r="S39" s="31"/>
    </row>
    <row r="40" spans="1:21" x14ac:dyDescent="0.2">
      <c r="A40" s="31"/>
      <c r="B40" s="122" t="s">
        <v>126</v>
      </c>
      <c r="C40" s="122"/>
      <c r="D40" s="114">
        <f>行政目的別の明細!B16</f>
        <v>159158200</v>
      </c>
      <c r="E40" s="115"/>
      <c r="F40" s="114">
        <f>行政目的別の明細!C16</f>
        <v>408067000</v>
      </c>
      <c r="G40" s="115"/>
      <c r="H40" s="114">
        <f>行政目的別の明細!D16</f>
        <v>0</v>
      </c>
      <c r="I40" s="115"/>
      <c r="J40" s="114">
        <f>行政目的別の明細!E16</f>
        <v>0</v>
      </c>
      <c r="K40" s="115"/>
      <c r="L40" s="114">
        <f>行政目的別の明細!F16</f>
        <v>142290400</v>
      </c>
      <c r="M40" s="115"/>
      <c r="N40" s="114">
        <f>行政目的別の明細!G16</f>
        <v>260577000</v>
      </c>
      <c r="O40" s="115"/>
      <c r="P40" s="114">
        <f>行政目的別の明細!H16</f>
        <v>0</v>
      </c>
      <c r="Q40" s="115"/>
      <c r="R40" s="64">
        <f t="shared" si="1"/>
        <v>970092600</v>
      </c>
      <c r="S40" s="31"/>
    </row>
    <row r="41" spans="1:21" x14ac:dyDescent="0.2">
      <c r="A41" s="31"/>
      <c r="B41" s="123" t="s">
        <v>127</v>
      </c>
      <c r="C41" s="124"/>
      <c r="D41" s="114">
        <f>行政目的別の明細!B17</f>
        <v>43235180677</v>
      </c>
      <c r="E41" s="115"/>
      <c r="F41" s="114">
        <f>行政目的別の明細!C17</f>
        <v>256956903</v>
      </c>
      <c r="G41" s="115"/>
      <c r="H41" s="114">
        <f>行政目的別の明細!D17</f>
        <v>0</v>
      </c>
      <c r="I41" s="115"/>
      <c r="J41" s="114">
        <f>行政目的別の明細!E17</f>
        <v>737458198</v>
      </c>
      <c r="K41" s="115"/>
      <c r="L41" s="114">
        <f>行政目的別の明細!F17</f>
        <v>2834168806</v>
      </c>
      <c r="M41" s="115"/>
      <c r="N41" s="114">
        <f>行政目的別の明細!G17</f>
        <v>1001730888</v>
      </c>
      <c r="O41" s="115"/>
      <c r="P41" s="114">
        <f>行政目的別の明細!H17</f>
        <v>548722218</v>
      </c>
      <c r="Q41" s="115"/>
      <c r="R41" s="64">
        <f t="shared" si="1"/>
        <v>48614217690</v>
      </c>
      <c r="S41" s="44"/>
    </row>
    <row r="42" spans="1:21" x14ac:dyDescent="0.2">
      <c r="A42" s="31"/>
      <c r="B42" s="122" t="s">
        <v>128</v>
      </c>
      <c r="C42" s="122"/>
      <c r="D42" s="114">
        <f>SUM(行政目的別の明細!B18:B31)</f>
        <v>2244064938</v>
      </c>
      <c r="E42" s="115"/>
      <c r="F42" s="114">
        <f>SUM(行政目的別の明細!C18:C31)</f>
        <v>51953600</v>
      </c>
      <c r="G42" s="115"/>
      <c r="H42" s="114">
        <f>SUM(行政目的別の明細!D18:D31)</f>
        <v>0</v>
      </c>
      <c r="I42" s="115"/>
      <c r="J42" s="114">
        <f>SUM(行政目的別の明細!E18:E31)</f>
        <v>0</v>
      </c>
      <c r="K42" s="115"/>
      <c r="L42" s="114">
        <f>SUM(行政目的別の明細!F18:F31)</f>
        <v>1032060071</v>
      </c>
      <c r="M42" s="115"/>
      <c r="N42" s="114">
        <f>SUM(行政目的別の明細!G18:G31)</f>
        <v>16931387</v>
      </c>
      <c r="O42" s="115"/>
      <c r="P42" s="114">
        <f>SUM(行政目的別の明細!H18:H31)</f>
        <v>537155418</v>
      </c>
      <c r="Q42" s="115"/>
      <c r="R42" s="64">
        <f t="shared" si="1"/>
        <v>3882165414</v>
      </c>
      <c r="S42" s="31"/>
    </row>
    <row r="43" spans="1:21" x14ac:dyDescent="0.2">
      <c r="A43" s="31"/>
      <c r="B43" s="122" t="s">
        <v>129</v>
      </c>
      <c r="C43" s="122"/>
      <c r="D43" s="114">
        <f>SUM(行政目的別の明細!B32:B45)</f>
        <v>45595497</v>
      </c>
      <c r="E43" s="115"/>
      <c r="F43" s="114">
        <f>SUM(行政目的別の明細!C32:C45)</f>
        <v>0</v>
      </c>
      <c r="G43" s="115"/>
      <c r="H43" s="114">
        <f>SUM(行政目的別の明細!D32:D45)</f>
        <v>0</v>
      </c>
      <c r="I43" s="115"/>
      <c r="J43" s="114">
        <f>SUM(行政目的別の明細!E32:E45)</f>
        <v>675655910</v>
      </c>
      <c r="K43" s="115"/>
      <c r="L43" s="114">
        <f>SUM(行政目的別の明細!F32:F45)</f>
        <v>1086347156</v>
      </c>
      <c r="M43" s="115"/>
      <c r="N43" s="114">
        <f>SUM(行政目的別の明細!G32:G45)</f>
        <v>0</v>
      </c>
      <c r="O43" s="115"/>
      <c r="P43" s="114">
        <f>SUM(行政目的別の明細!H32:H45)</f>
        <v>0</v>
      </c>
      <c r="Q43" s="115"/>
      <c r="R43" s="64">
        <f t="shared" si="1"/>
        <v>1807598563</v>
      </c>
      <c r="S43" s="31"/>
    </row>
    <row r="44" spans="1:21" x14ac:dyDescent="0.2">
      <c r="A44" s="31"/>
      <c r="B44" s="121" t="s">
        <v>121</v>
      </c>
      <c r="C44" s="121"/>
      <c r="D44" s="114">
        <f>SUM(行政目的別の明細!B46:B59)</f>
        <v>40817357059</v>
      </c>
      <c r="E44" s="115"/>
      <c r="F44" s="114">
        <f>SUM(行政目的別の明細!C46:C59)</f>
        <v>205003303</v>
      </c>
      <c r="G44" s="115"/>
      <c r="H44" s="114">
        <f>SUM(行政目的別の明細!D46:D59)</f>
        <v>0</v>
      </c>
      <c r="I44" s="115"/>
      <c r="J44" s="114">
        <f>SUM(行政目的別の明細!E46:E59)</f>
        <v>61802288</v>
      </c>
      <c r="K44" s="115"/>
      <c r="L44" s="114">
        <f>SUM(行政目的別の明細!F46:F59)</f>
        <v>715761579</v>
      </c>
      <c r="M44" s="115"/>
      <c r="N44" s="114">
        <f>SUM(行政目的別の明細!G46:G59)</f>
        <v>984799501</v>
      </c>
      <c r="O44" s="115"/>
      <c r="P44" s="114">
        <f>SUM(行政目的別の明細!H46:H59)</f>
        <v>11566800</v>
      </c>
      <c r="Q44" s="115"/>
      <c r="R44" s="64">
        <f t="shared" si="1"/>
        <v>42796290530</v>
      </c>
      <c r="S44" s="31"/>
    </row>
    <row r="45" spans="1:21" x14ac:dyDescent="0.2">
      <c r="A45" s="31"/>
      <c r="B45" s="122" t="s">
        <v>125</v>
      </c>
      <c r="C45" s="122"/>
      <c r="D45" s="114">
        <f>行政目的別の明細!B60</f>
        <v>0</v>
      </c>
      <c r="E45" s="115"/>
      <c r="F45" s="114">
        <f>行政目的別の明細!C60</f>
        <v>0</v>
      </c>
      <c r="G45" s="115"/>
      <c r="H45" s="114">
        <f>行政目的別の明細!D60</f>
        <v>0</v>
      </c>
      <c r="I45" s="115"/>
      <c r="J45" s="114">
        <f>行政目的別の明細!E60</f>
        <v>0</v>
      </c>
      <c r="K45" s="115"/>
      <c r="L45" s="114">
        <f>行政目的別の明細!F60</f>
        <v>0</v>
      </c>
      <c r="M45" s="115"/>
      <c r="N45" s="114">
        <f>行政目的別の明細!G60</f>
        <v>0</v>
      </c>
      <c r="O45" s="115"/>
      <c r="P45" s="114">
        <f>行政目的別の明細!H60</f>
        <v>0</v>
      </c>
      <c r="Q45" s="115"/>
      <c r="R45" s="64">
        <f t="shared" si="1"/>
        <v>0</v>
      </c>
      <c r="S45" s="31"/>
    </row>
    <row r="46" spans="1:21" x14ac:dyDescent="0.2">
      <c r="A46" s="31"/>
      <c r="B46" s="121" t="s">
        <v>126</v>
      </c>
      <c r="C46" s="121"/>
      <c r="D46" s="114">
        <f>行政目的別の明細!B61</f>
        <v>128163183</v>
      </c>
      <c r="E46" s="115"/>
      <c r="F46" s="114">
        <f>行政目的別の明細!C61</f>
        <v>0</v>
      </c>
      <c r="G46" s="115"/>
      <c r="H46" s="114">
        <f>行政目的別の明細!D61</f>
        <v>0</v>
      </c>
      <c r="I46" s="115"/>
      <c r="J46" s="114">
        <f>行政目的別の明細!E61</f>
        <v>0</v>
      </c>
      <c r="K46" s="115"/>
      <c r="L46" s="114">
        <f>行政目的別の明細!F61</f>
        <v>0</v>
      </c>
      <c r="M46" s="115"/>
      <c r="N46" s="114">
        <f>行政目的別の明細!G61</f>
        <v>0</v>
      </c>
      <c r="O46" s="115"/>
      <c r="P46" s="114">
        <f>行政目的別の明細!H61</f>
        <v>0</v>
      </c>
      <c r="Q46" s="115"/>
      <c r="R46" s="64">
        <f t="shared" si="1"/>
        <v>128163183</v>
      </c>
      <c r="S46" s="31"/>
    </row>
    <row r="47" spans="1:21" x14ac:dyDescent="0.2">
      <c r="A47" s="31"/>
      <c r="B47" s="119" t="s">
        <v>130</v>
      </c>
      <c r="C47" s="120"/>
      <c r="D47" s="114">
        <f>行政目的別の明細!B62</f>
        <v>8017543</v>
      </c>
      <c r="E47" s="115"/>
      <c r="F47" s="114">
        <f>行政目的別の明細!C62</f>
        <v>988803519</v>
      </c>
      <c r="G47" s="115"/>
      <c r="H47" s="114">
        <f>行政目的別の明細!D62</f>
        <v>2250074</v>
      </c>
      <c r="I47" s="115"/>
      <c r="J47" s="114">
        <f>行政目的別の明細!E62</f>
        <v>408802</v>
      </c>
      <c r="K47" s="115"/>
      <c r="L47" s="114">
        <f>行政目的別の明細!F62</f>
        <v>16559412</v>
      </c>
      <c r="M47" s="115"/>
      <c r="N47" s="114">
        <f>行政目的別の明細!G62</f>
        <v>224751646</v>
      </c>
      <c r="O47" s="115"/>
      <c r="P47" s="114">
        <f>行政目的別の明細!H62</f>
        <v>272215295</v>
      </c>
      <c r="Q47" s="115"/>
      <c r="R47" s="64">
        <f t="shared" si="1"/>
        <v>1513006291</v>
      </c>
      <c r="S47" s="31"/>
      <c r="U47" s="29" t="s">
        <v>159</v>
      </c>
    </row>
    <row r="48" spans="1:21" ht="13.5" customHeight="1" x14ac:dyDescent="0.2">
      <c r="A48" s="31"/>
      <c r="B48" s="118" t="s">
        <v>140</v>
      </c>
      <c r="C48" s="118"/>
      <c r="D48" s="114">
        <f>+D31+D41+D47</f>
        <v>47251955425</v>
      </c>
      <c r="E48" s="115"/>
      <c r="F48" s="114">
        <f>+F31+F41+F47</f>
        <v>13583902037</v>
      </c>
      <c r="G48" s="115"/>
      <c r="H48" s="114">
        <f>+H31+H41+H47</f>
        <v>729331170</v>
      </c>
      <c r="I48" s="115"/>
      <c r="J48" s="114">
        <f>+J31+J41+J47</f>
        <v>1184653944</v>
      </c>
      <c r="K48" s="115"/>
      <c r="L48" s="114">
        <f>+L31+L41+L47</f>
        <v>5893265855</v>
      </c>
      <c r="M48" s="115"/>
      <c r="N48" s="114">
        <f>+N31+N41+N47</f>
        <v>2453987999</v>
      </c>
      <c r="O48" s="115"/>
      <c r="P48" s="116">
        <f>+P31+P41+P47</f>
        <v>5321841972</v>
      </c>
      <c r="Q48" s="117"/>
      <c r="R48" s="64">
        <f>+SUM(D48:Q48)</f>
        <v>76418938402</v>
      </c>
      <c r="S48" s="31"/>
      <c r="U48" s="55">
        <f>+R48-有形固定資産の明細貼付!H72+有形固定資産の明細貼付!H66</f>
        <v>0</v>
      </c>
    </row>
    <row r="49" spans="1:21" x14ac:dyDescent="0.2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54">
        <f>+P25-R48</f>
        <v>0</v>
      </c>
    </row>
    <row r="50" spans="1:2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</row>
    <row r="51" spans="1:21" x14ac:dyDescent="0.2">
      <c r="N51" s="29" t="s">
        <v>435</v>
      </c>
      <c r="P51" s="113">
        <v>4857512</v>
      </c>
      <c r="Q51" s="113"/>
    </row>
    <row r="52" spans="1:21" x14ac:dyDescent="0.2">
      <c r="N52" s="29" t="s">
        <v>436</v>
      </c>
      <c r="P52" s="113">
        <v>3559680560</v>
      </c>
      <c r="Q52" s="113"/>
    </row>
    <row r="53" spans="1:21" x14ac:dyDescent="0.2">
      <c r="N53" s="29" t="s">
        <v>437</v>
      </c>
      <c r="P53" s="113">
        <f>+N25+P51-P52</f>
        <v>0</v>
      </c>
      <c r="Q53" s="113"/>
    </row>
  </sheetData>
  <mergeCells count="312">
    <mergeCell ref="A1:E1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P17:Q17"/>
    <mergeCell ref="B18:C18"/>
    <mergeCell ref="D18:E18"/>
    <mergeCell ref="F18:G18"/>
    <mergeCell ref="H18:I18"/>
    <mergeCell ref="J18:K18"/>
    <mergeCell ref="L18:M18"/>
    <mergeCell ref="N18:O18"/>
    <mergeCell ref="P18:Q18"/>
    <mergeCell ref="B17:C17"/>
    <mergeCell ref="D17:E17"/>
    <mergeCell ref="F17:G17"/>
    <mergeCell ref="H17:I17"/>
    <mergeCell ref="J17:K17"/>
    <mergeCell ref="L17:M17"/>
    <mergeCell ref="N19:O19"/>
    <mergeCell ref="P19:Q19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5:O25"/>
    <mergeCell ref="P25:Q25"/>
    <mergeCell ref="B29:C30"/>
    <mergeCell ref="D29:E30"/>
    <mergeCell ref="F29:G30"/>
    <mergeCell ref="H29:I30"/>
    <mergeCell ref="J29:K30"/>
    <mergeCell ref="L29:M30"/>
    <mergeCell ref="N29:O30"/>
    <mergeCell ref="P29:Q30"/>
    <mergeCell ref="B25:C25"/>
    <mergeCell ref="D25:E25"/>
    <mergeCell ref="F25:G25"/>
    <mergeCell ref="H25:I25"/>
    <mergeCell ref="J25:K25"/>
    <mergeCell ref="L25:M25"/>
    <mergeCell ref="R29:R30"/>
    <mergeCell ref="B31:C31"/>
    <mergeCell ref="D31:E31"/>
    <mergeCell ref="F31:G31"/>
    <mergeCell ref="H31:I31"/>
    <mergeCell ref="J31:K31"/>
    <mergeCell ref="L31:M31"/>
    <mergeCell ref="N31:O31"/>
    <mergeCell ref="P31:Q31"/>
    <mergeCell ref="N32:O32"/>
    <mergeCell ref="P32:Q32"/>
    <mergeCell ref="B33:C33"/>
    <mergeCell ref="D33:E33"/>
    <mergeCell ref="F33:G33"/>
    <mergeCell ref="H33:I33"/>
    <mergeCell ref="J33:K33"/>
    <mergeCell ref="L33:M33"/>
    <mergeCell ref="N33:O33"/>
    <mergeCell ref="P33:Q33"/>
    <mergeCell ref="B32:C32"/>
    <mergeCell ref="D32:E32"/>
    <mergeCell ref="F32:G32"/>
    <mergeCell ref="H32:I32"/>
    <mergeCell ref="J32:K32"/>
    <mergeCell ref="L32:M32"/>
    <mergeCell ref="N34:O34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B34:C34"/>
    <mergeCell ref="D34:E34"/>
    <mergeCell ref="F34:G34"/>
    <mergeCell ref="H34:I34"/>
    <mergeCell ref="J34:K34"/>
    <mergeCell ref="L34:M34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P37:Q37"/>
    <mergeCell ref="B36:C36"/>
    <mergeCell ref="D36:E36"/>
    <mergeCell ref="F36:G36"/>
    <mergeCell ref="H36:I36"/>
    <mergeCell ref="J36:K36"/>
    <mergeCell ref="L36:M36"/>
    <mergeCell ref="N38:O38"/>
    <mergeCell ref="P38:Q38"/>
    <mergeCell ref="B39:C39"/>
    <mergeCell ref="D39:E39"/>
    <mergeCell ref="F39:G39"/>
    <mergeCell ref="H39:I39"/>
    <mergeCell ref="J39:K39"/>
    <mergeCell ref="L39:M39"/>
    <mergeCell ref="N39:O39"/>
    <mergeCell ref="P39:Q39"/>
    <mergeCell ref="B38:C38"/>
    <mergeCell ref="D38:E38"/>
    <mergeCell ref="F38:G38"/>
    <mergeCell ref="H38:I38"/>
    <mergeCell ref="J38:K38"/>
    <mergeCell ref="L38:M38"/>
    <mergeCell ref="N40:O40"/>
    <mergeCell ref="P40:Q40"/>
    <mergeCell ref="B41:C41"/>
    <mergeCell ref="D41:E41"/>
    <mergeCell ref="F41:G41"/>
    <mergeCell ref="H41:I41"/>
    <mergeCell ref="J41:K41"/>
    <mergeCell ref="L41:M41"/>
    <mergeCell ref="N41:O41"/>
    <mergeCell ref="P41:Q41"/>
    <mergeCell ref="B40:C40"/>
    <mergeCell ref="D40:E40"/>
    <mergeCell ref="F40:G40"/>
    <mergeCell ref="H40:I40"/>
    <mergeCell ref="J40:K40"/>
    <mergeCell ref="L40:M40"/>
    <mergeCell ref="N42:O42"/>
    <mergeCell ref="P42:Q42"/>
    <mergeCell ref="B43:C43"/>
    <mergeCell ref="D43:E43"/>
    <mergeCell ref="F43:G43"/>
    <mergeCell ref="H43:I43"/>
    <mergeCell ref="J43:K43"/>
    <mergeCell ref="L43:M43"/>
    <mergeCell ref="N43:O43"/>
    <mergeCell ref="P43:Q43"/>
    <mergeCell ref="B42:C42"/>
    <mergeCell ref="D42:E42"/>
    <mergeCell ref="F42:G42"/>
    <mergeCell ref="H42:I42"/>
    <mergeCell ref="J42:K42"/>
    <mergeCell ref="L42:M42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P45:Q45"/>
    <mergeCell ref="B44:C44"/>
    <mergeCell ref="D44:E44"/>
    <mergeCell ref="F44:G44"/>
    <mergeCell ref="H44:I44"/>
    <mergeCell ref="J44:K44"/>
    <mergeCell ref="L44:M44"/>
    <mergeCell ref="N46:O46"/>
    <mergeCell ref="P46:Q46"/>
    <mergeCell ref="B47:C47"/>
    <mergeCell ref="D47:E47"/>
    <mergeCell ref="F47:G47"/>
    <mergeCell ref="H47:I47"/>
    <mergeCell ref="J47:K47"/>
    <mergeCell ref="L47:M47"/>
    <mergeCell ref="N47:O47"/>
    <mergeCell ref="P47:Q47"/>
    <mergeCell ref="B46:C46"/>
    <mergeCell ref="D46:E46"/>
    <mergeCell ref="F46:G46"/>
    <mergeCell ref="H46:I46"/>
    <mergeCell ref="J46:K46"/>
    <mergeCell ref="L46:M46"/>
    <mergeCell ref="P51:Q51"/>
    <mergeCell ref="P52:Q52"/>
    <mergeCell ref="P53:Q53"/>
    <mergeCell ref="N48:O48"/>
    <mergeCell ref="P48:Q48"/>
    <mergeCell ref="B48:C48"/>
    <mergeCell ref="D48:E48"/>
    <mergeCell ref="F48:G48"/>
    <mergeCell ref="H48:I48"/>
    <mergeCell ref="J48:K48"/>
    <mergeCell ref="L48:M48"/>
  </mergeCells>
  <phoneticPr fontId="3"/>
  <pageMargins left="0.78740157480314965" right="0.39370078740157483" top="0.6692913385826772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2"/>
  <sheetViews>
    <sheetView topLeftCell="A34" workbookViewId="0">
      <selection activeCell="A84" sqref="A84"/>
    </sheetView>
  </sheetViews>
  <sheetFormatPr defaultColWidth="8.90625" defaultRowHeight="11" x14ac:dyDescent="0.2"/>
  <cols>
    <col min="1" max="1" width="33.6328125" style="104" customWidth="1"/>
    <col min="2" max="8" width="17.26953125" style="104" customWidth="1"/>
    <col min="9" max="9" width="11.453125" style="7" bestFit="1" customWidth="1"/>
    <col min="10" max="16384" width="8.90625" style="7"/>
  </cols>
  <sheetData>
    <row r="1" spans="1:9" ht="21" x14ac:dyDescent="0.2">
      <c r="A1" s="142" t="s">
        <v>165</v>
      </c>
      <c r="B1" s="142"/>
      <c r="C1" s="142"/>
      <c r="D1" s="142"/>
      <c r="E1" s="142"/>
      <c r="F1" s="142"/>
      <c r="G1" s="142"/>
      <c r="H1" s="142"/>
    </row>
    <row r="2" spans="1:9" ht="13" x14ac:dyDescent="0.2">
      <c r="A2" s="98" t="s">
        <v>434</v>
      </c>
      <c r="B2" s="98"/>
      <c r="C2" s="98"/>
      <c r="D2" s="98"/>
      <c r="E2" s="98"/>
      <c r="F2" s="98"/>
      <c r="G2" s="98"/>
      <c r="H2" s="99" t="s">
        <v>432</v>
      </c>
    </row>
    <row r="3" spans="1:9" ht="13" x14ac:dyDescent="0.2">
      <c r="A3" s="98" t="s">
        <v>166</v>
      </c>
      <c r="B3" s="98"/>
      <c r="C3" s="98"/>
      <c r="D3" s="98"/>
      <c r="E3" s="98"/>
      <c r="F3" s="98"/>
      <c r="G3" s="98"/>
      <c r="H3" s="98"/>
    </row>
    <row r="4" spans="1:9" ht="13" x14ac:dyDescent="0.2">
      <c r="A4" s="98"/>
      <c r="B4" s="98"/>
      <c r="C4" s="98"/>
      <c r="D4" s="98"/>
      <c r="E4" s="98"/>
      <c r="F4" s="98"/>
      <c r="G4" s="98"/>
      <c r="H4" s="99" t="s">
        <v>98</v>
      </c>
    </row>
    <row r="5" spans="1:9" ht="33" x14ac:dyDescent="0.2">
      <c r="A5" s="100" t="s">
        <v>83</v>
      </c>
      <c r="B5" s="101" t="s">
        <v>167</v>
      </c>
      <c r="C5" s="101" t="s">
        <v>168</v>
      </c>
      <c r="D5" s="101" t="s">
        <v>169</v>
      </c>
      <c r="E5" s="101" t="s">
        <v>170</v>
      </c>
      <c r="F5" s="101" t="s">
        <v>171</v>
      </c>
      <c r="G5" s="101" t="s">
        <v>172</v>
      </c>
      <c r="H5" s="101" t="s">
        <v>173</v>
      </c>
    </row>
    <row r="6" spans="1:9" x14ac:dyDescent="0.2">
      <c r="A6" s="102" t="s">
        <v>174</v>
      </c>
      <c r="B6" s="103">
        <v>57071914508</v>
      </c>
      <c r="C6" s="103">
        <v>1830728195</v>
      </c>
      <c r="D6" s="103">
        <v>46446401</v>
      </c>
      <c r="E6" s="103">
        <v>58856196302</v>
      </c>
      <c r="F6" s="103">
        <v>32564481881</v>
      </c>
      <c r="G6" s="103">
        <v>1185094436</v>
      </c>
      <c r="H6" s="103">
        <v>26291714421</v>
      </c>
      <c r="I6" s="7">
        <f>+H6-行政目的別の明細!J6</f>
        <v>0</v>
      </c>
    </row>
    <row r="7" spans="1:9" x14ac:dyDescent="0.2">
      <c r="A7" s="102" t="s">
        <v>175</v>
      </c>
      <c r="B7" s="103">
        <v>4386601277</v>
      </c>
      <c r="C7" s="103">
        <v>320172446</v>
      </c>
      <c r="D7" s="103"/>
      <c r="E7" s="103">
        <v>4706773723</v>
      </c>
      <c r="F7" s="103"/>
      <c r="G7" s="103"/>
      <c r="H7" s="103">
        <v>4706773723</v>
      </c>
      <c r="I7" s="7">
        <f>+H7-行政目的別の明細!J7</f>
        <v>0</v>
      </c>
    </row>
    <row r="8" spans="1:9" x14ac:dyDescent="0.2">
      <c r="A8" s="102" t="s">
        <v>176</v>
      </c>
      <c r="B8" s="103"/>
      <c r="C8" s="103"/>
      <c r="D8" s="103"/>
      <c r="E8" s="103"/>
      <c r="F8" s="103"/>
      <c r="G8" s="103"/>
      <c r="H8" s="103"/>
      <c r="I8" s="7">
        <f>+H8-行政目的別の明細!J8</f>
        <v>0</v>
      </c>
    </row>
    <row r="9" spans="1:9" x14ac:dyDescent="0.2">
      <c r="A9" s="102" t="s">
        <v>177</v>
      </c>
      <c r="B9" s="103">
        <v>48955000084</v>
      </c>
      <c r="C9" s="103">
        <v>343827273</v>
      </c>
      <c r="D9" s="103">
        <v>32414401</v>
      </c>
      <c r="E9" s="103">
        <v>49266412956</v>
      </c>
      <c r="F9" s="103">
        <v>30779356970</v>
      </c>
      <c r="G9" s="103">
        <v>988206504</v>
      </c>
      <c r="H9" s="103">
        <v>18487055986</v>
      </c>
      <c r="I9" s="7">
        <f>+H9-行政目的別の明細!J9</f>
        <v>0</v>
      </c>
    </row>
    <row r="10" spans="1:9" x14ac:dyDescent="0.2">
      <c r="A10" s="102" t="s">
        <v>178</v>
      </c>
      <c r="B10" s="103">
        <v>739914131</v>
      </c>
      <c r="C10" s="103">
        <v>174934576</v>
      </c>
      <c r="D10" s="103"/>
      <c r="E10" s="103">
        <v>914848707</v>
      </c>
      <c r="F10" s="103">
        <v>106254790</v>
      </c>
      <c r="G10" s="103">
        <v>45484150</v>
      </c>
      <c r="H10" s="103">
        <v>808593917</v>
      </c>
      <c r="I10" s="7">
        <f>+H10-行政目的別の明細!J10</f>
        <v>0</v>
      </c>
    </row>
    <row r="11" spans="1:9" x14ac:dyDescent="0.2">
      <c r="A11" s="102" t="s">
        <v>179</v>
      </c>
      <c r="B11" s="103">
        <v>2914007456</v>
      </c>
      <c r="C11" s="103">
        <v>38057900</v>
      </c>
      <c r="D11" s="103"/>
      <c r="E11" s="103">
        <v>2952065356</v>
      </c>
      <c r="F11" s="103">
        <v>1634137026</v>
      </c>
      <c r="G11" s="103">
        <v>151213486</v>
      </c>
      <c r="H11" s="103">
        <v>1317928330</v>
      </c>
      <c r="I11" s="7">
        <f>+H11-行政目的別の明細!J11</f>
        <v>0</v>
      </c>
    </row>
    <row r="12" spans="1:9" x14ac:dyDescent="0.2">
      <c r="A12" s="102" t="s">
        <v>180</v>
      </c>
      <c r="B12" s="103"/>
      <c r="C12" s="103"/>
      <c r="D12" s="103"/>
      <c r="E12" s="103"/>
      <c r="F12" s="103"/>
      <c r="G12" s="103"/>
      <c r="H12" s="103"/>
      <c r="I12" s="7">
        <f>+H12-行政目的別の明細!J12</f>
        <v>0</v>
      </c>
    </row>
    <row r="13" spans="1:9" x14ac:dyDescent="0.2">
      <c r="A13" s="102" t="s">
        <v>181</v>
      </c>
      <c r="B13" s="103"/>
      <c r="C13" s="103"/>
      <c r="D13" s="103"/>
      <c r="E13" s="103"/>
      <c r="F13" s="103"/>
      <c r="G13" s="103"/>
      <c r="H13" s="103"/>
      <c r="I13" s="7">
        <f>+H13-行政目的別の明細!J13</f>
        <v>0</v>
      </c>
    </row>
    <row r="14" spans="1:9" x14ac:dyDescent="0.2">
      <c r="A14" s="102" t="s">
        <v>182</v>
      </c>
      <c r="B14" s="103"/>
      <c r="C14" s="103"/>
      <c r="D14" s="103"/>
      <c r="E14" s="103"/>
      <c r="F14" s="103"/>
      <c r="G14" s="103"/>
      <c r="H14" s="103"/>
      <c r="I14" s="7">
        <f>+H14-行政目的別の明細!J14</f>
        <v>0</v>
      </c>
    </row>
    <row r="15" spans="1:9" x14ac:dyDescent="0.2">
      <c r="A15" s="102" t="s">
        <v>183</v>
      </c>
      <c r="B15" s="103">
        <v>46002960</v>
      </c>
      <c r="C15" s="103"/>
      <c r="D15" s="103"/>
      <c r="E15" s="103">
        <v>46002960</v>
      </c>
      <c r="F15" s="103">
        <v>44733095</v>
      </c>
      <c r="G15" s="103">
        <v>190296</v>
      </c>
      <c r="H15" s="103">
        <v>1269865</v>
      </c>
      <c r="I15" s="7">
        <f>+H15-行政目的別の明細!J15</f>
        <v>0</v>
      </c>
    </row>
    <row r="16" spans="1:9" x14ac:dyDescent="0.2">
      <c r="A16" s="102" t="s">
        <v>184</v>
      </c>
      <c r="B16" s="103">
        <v>30388600</v>
      </c>
      <c r="C16" s="103">
        <v>953736000</v>
      </c>
      <c r="D16" s="103">
        <v>14032000</v>
      </c>
      <c r="E16" s="103">
        <v>970092600</v>
      </c>
      <c r="F16" s="103"/>
      <c r="G16" s="103"/>
      <c r="H16" s="103">
        <v>970092600</v>
      </c>
      <c r="I16" s="7">
        <f>+H16-行政目的別の明細!J16</f>
        <v>0</v>
      </c>
    </row>
    <row r="17" spans="1:9" x14ac:dyDescent="0.2">
      <c r="A17" s="102" t="s">
        <v>185</v>
      </c>
      <c r="B17" s="103">
        <v>98136813794</v>
      </c>
      <c r="C17" s="103">
        <v>5456120216</v>
      </c>
      <c r="D17" s="103">
        <v>4601352820</v>
      </c>
      <c r="E17" s="103">
        <v>98991581190</v>
      </c>
      <c r="F17" s="103">
        <v>50377363500</v>
      </c>
      <c r="G17" s="103">
        <v>2118152387</v>
      </c>
      <c r="H17" s="103">
        <v>48614217690</v>
      </c>
      <c r="I17" s="7">
        <f>+H17-行政目的別の明細!J17</f>
        <v>0</v>
      </c>
    </row>
    <row r="18" spans="1:9" x14ac:dyDescent="0.2">
      <c r="A18" s="102" t="s">
        <v>186</v>
      </c>
      <c r="B18" s="103"/>
      <c r="C18" s="103"/>
      <c r="D18" s="103"/>
      <c r="E18" s="103"/>
      <c r="F18" s="103"/>
      <c r="G18" s="103"/>
      <c r="H18" s="103"/>
      <c r="I18" s="7">
        <f>+H18-行政目的別の明細!J18</f>
        <v>0</v>
      </c>
    </row>
    <row r="19" spans="1:9" x14ac:dyDescent="0.2">
      <c r="A19" s="102" t="s">
        <v>187</v>
      </c>
      <c r="B19" s="103">
        <v>1484585585</v>
      </c>
      <c r="C19" s="103">
        <v>149496276</v>
      </c>
      <c r="D19" s="103"/>
      <c r="E19" s="103">
        <v>1634081861</v>
      </c>
      <c r="F19" s="103"/>
      <c r="G19" s="103"/>
      <c r="H19" s="103">
        <v>1634081861</v>
      </c>
      <c r="I19" s="7">
        <f>+H19-行政目的別の明細!J19</f>
        <v>0</v>
      </c>
    </row>
    <row r="20" spans="1:9" x14ac:dyDescent="0.2">
      <c r="A20" s="102" t="s">
        <v>188</v>
      </c>
      <c r="B20" s="103">
        <v>15465886</v>
      </c>
      <c r="C20" s="103"/>
      <c r="D20" s="103"/>
      <c r="E20" s="103">
        <v>15465886</v>
      </c>
      <c r="F20" s="103"/>
      <c r="G20" s="103"/>
      <c r="H20" s="103">
        <v>15465886</v>
      </c>
      <c r="I20" s="7">
        <f>+H20-行政目的別の明細!J20</f>
        <v>0</v>
      </c>
    </row>
    <row r="21" spans="1:9" x14ac:dyDescent="0.2">
      <c r="A21" s="102" t="s">
        <v>189</v>
      </c>
      <c r="B21" s="103"/>
      <c r="C21" s="103"/>
      <c r="D21" s="103"/>
      <c r="E21" s="103"/>
      <c r="F21" s="103"/>
      <c r="G21" s="103"/>
      <c r="H21" s="103"/>
      <c r="I21" s="7">
        <f>+H21-行政目的別の明細!J21</f>
        <v>0</v>
      </c>
    </row>
    <row r="22" spans="1:9" x14ac:dyDescent="0.2">
      <c r="A22" s="102" t="s">
        <v>190</v>
      </c>
      <c r="B22" s="103">
        <v>524285041</v>
      </c>
      <c r="C22" s="103"/>
      <c r="D22" s="103"/>
      <c r="E22" s="103">
        <v>524285041</v>
      </c>
      <c r="F22" s="103"/>
      <c r="G22" s="103"/>
      <c r="H22" s="103">
        <v>524285041</v>
      </c>
      <c r="I22" s="7">
        <f>+H22-行政目的別の明細!J22</f>
        <v>0</v>
      </c>
    </row>
    <row r="23" spans="1:9" x14ac:dyDescent="0.2">
      <c r="A23" s="102" t="s">
        <v>191</v>
      </c>
      <c r="B23" s="103"/>
      <c r="C23" s="103"/>
      <c r="D23" s="103"/>
      <c r="E23" s="103"/>
      <c r="F23" s="103"/>
      <c r="G23" s="103"/>
      <c r="H23" s="103"/>
      <c r="I23" s="7">
        <f>+H23-行政目的別の明細!J23</f>
        <v>0</v>
      </c>
    </row>
    <row r="24" spans="1:9" x14ac:dyDescent="0.2">
      <c r="A24" s="102" t="s">
        <v>192</v>
      </c>
      <c r="B24" s="103">
        <v>736142768</v>
      </c>
      <c r="C24" s="103">
        <v>421800</v>
      </c>
      <c r="D24" s="103"/>
      <c r="E24" s="103">
        <v>736564568</v>
      </c>
      <c r="F24" s="103"/>
      <c r="G24" s="103"/>
      <c r="H24" s="103">
        <v>736564568</v>
      </c>
      <c r="I24" s="7">
        <f>+H24-行政目的別の明細!J24</f>
        <v>0</v>
      </c>
    </row>
    <row r="25" spans="1:9" x14ac:dyDescent="0.2">
      <c r="A25" s="102" t="s">
        <v>193</v>
      </c>
      <c r="B25" s="103"/>
      <c r="C25" s="103"/>
      <c r="D25" s="103"/>
      <c r="E25" s="103"/>
      <c r="F25" s="103"/>
      <c r="G25" s="103"/>
      <c r="H25" s="103"/>
      <c r="I25" s="7">
        <f>+H25-行政目的別の明細!J25</f>
        <v>0</v>
      </c>
    </row>
    <row r="26" spans="1:9" x14ac:dyDescent="0.2">
      <c r="A26" s="102" t="s">
        <v>194</v>
      </c>
      <c r="B26" s="103">
        <v>16931387</v>
      </c>
      <c r="C26" s="103"/>
      <c r="D26" s="103"/>
      <c r="E26" s="103">
        <v>16931387</v>
      </c>
      <c r="F26" s="103"/>
      <c r="G26" s="103"/>
      <c r="H26" s="103">
        <v>16931387</v>
      </c>
      <c r="I26" s="7">
        <f>+H26-行政目的別の明細!J26</f>
        <v>0</v>
      </c>
    </row>
    <row r="27" spans="1:9" x14ac:dyDescent="0.2">
      <c r="A27" s="102" t="s">
        <v>195</v>
      </c>
      <c r="B27" s="103"/>
      <c r="C27" s="103"/>
      <c r="D27" s="103"/>
      <c r="E27" s="103"/>
      <c r="F27" s="103"/>
      <c r="G27" s="103"/>
      <c r="H27" s="103"/>
      <c r="I27" s="7">
        <f>+H27-行政目的別の明細!J27</f>
        <v>0</v>
      </c>
    </row>
    <row r="28" spans="1:9" x14ac:dyDescent="0.2">
      <c r="A28" s="102" t="s">
        <v>196</v>
      </c>
      <c r="B28" s="103"/>
      <c r="C28" s="103"/>
      <c r="D28" s="103"/>
      <c r="E28" s="103"/>
      <c r="F28" s="103"/>
      <c r="G28" s="103"/>
      <c r="H28" s="103"/>
      <c r="I28" s="7">
        <f>+H28-行政目的別の明細!J28</f>
        <v>0</v>
      </c>
    </row>
    <row r="29" spans="1:9" x14ac:dyDescent="0.2">
      <c r="A29" s="102" t="s">
        <v>197</v>
      </c>
      <c r="B29" s="103">
        <v>930528735</v>
      </c>
      <c r="C29" s="103"/>
      <c r="D29" s="103"/>
      <c r="E29" s="103">
        <v>930528735</v>
      </c>
      <c r="F29" s="103"/>
      <c r="G29" s="103"/>
      <c r="H29" s="103">
        <v>930528735</v>
      </c>
      <c r="I29" s="7">
        <f>+H29-行政目的別の明細!J29</f>
        <v>0</v>
      </c>
    </row>
    <row r="30" spans="1:9" x14ac:dyDescent="0.2">
      <c r="A30" s="102" t="s">
        <v>198</v>
      </c>
      <c r="B30" s="103">
        <v>16</v>
      </c>
      <c r="C30" s="103"/>
      <c r="D30" s="103"/>
      <c r="E30" s="103">
        <v>16</v>
      </c>
      <c r="F30" s="103"/>
      <c r="G30" s="103"/>
      <c r="H30" s="103">
        <v>16</v>
      </c>
      <c r="I30" s="7">
        <f>+H30-行政目的別の明細!J30</f>
        <v>0</v>
      </c>
    </row>
    <row r="31" spans="1:9" x14ac:dyDescent="0.2">
      <c r="A31" s="102" t="s">
        <v>199</v>
      </c>
      <c r="B31" s="103">
        <v>24307920</v>
      </c>
      <c r="C31" s="103"/>
      <c r="D31" s="103"/>
      <c r="E31" s="103">
        <v>24307920</v>
      </c>
      <c r="F31" s="103"/>
      <c r="G31" s="103"/>
      <c r="H31" s="103">
        <v>24307920</v>
      </c>
      <c r="I31" s="7">
        <f>+H31-行政目的別の明細!J31</f>
        <v>0</v>
      </c>
    </row>
    <row r="32" spans="1:9" x14ac:dyDescent="0.2">
      <c r="A32" s="102" t="s">
        <v>200</v>
      </c>
      <c r="B32" s="103"/>
      <c r="C32" s="103"/>
      <c r="D32" s="103"/>
      <c r="E32" s="103"/>
      <c r="F32" s="103"/>
      <c r="G32" s="103"/>
      <c r="H32" s="103"/>
      <c r="I32" s="7">
        <f>+H32-行政目的別の明細!J32</f>
        <v>0</v>
      </c>
    </row>
    <row r="33" spans="1:9" x14ac:dyDescent="0.2">
      <c r="A33" s="102" t="s">
        <v>201</v>
      </c>
      <c r="B33" s="103">
        <v>23948000</v>
      </c>
      <c r="C33" s="103"/>
      <c r="D33" s="103"/>
      <c r="E33" s="103">
        <v>23948000</v>
      </c>
      <c r="F33" s="103">
        <v>1985688</v>
      </c>
      <c r="G33" s="103">
        <v>1495044</v>
      </c>
      <c r="H33" s="103">
        <v>21962312</v>
      </c>
      <c r="I33" s="7">
        <f>+H33-行政目的別の明細!J33</f>
        <v>0</v>
      </c>
    </row>
    <row r="34" spans="1:9" x14ac:dyDescent="0.2">
      <c r="A34" s="102" t="s">
        <v>202</v>
      </c>
      <c r="B34" s="103"/>
      <c r="C34" s="103"/>
      <c r="D34" s="103"/>
      <c r="E34" s="103"/>
      <c r="F34" s="103"/>
      <c r="G34" s="103"/>
      <c r="H34" s="103"/>
      <c r="I34" s="7">
        <f>+H34-行政目的別の明細!J34</f>
        <v>0</v>
      </c>
    </row>
    <row r="35" spans="1:9" x14ac:dyDescent="0.2">
      <c r="A35" s="102" t="s">
        <v>203</v>
      </c>
      <c r="B35" s="103"/>
      <c r="C35" s="103"/>
      <c r="D35" s="103"/>
      <c r="E35" s="103"/>
      <c r="F35" s="103"/>
      <c r="G35" s="103"/>
      <c r="H35" s="103"/>
      <c r="I35" s="7">
        <f>+H35-行政目的別の明細!J35</f>
        <v>0</v>
      </c>
    </row>
    <row r="36" spans="1:9" x14ac:dyDescent="0.2">
      <c r="A36" s="102" t="s">
        <v>204</v>
      </c>
      <c r="B36" s="103"/>
      <c r="C36" s="103"/>
      <c r="D36" s="103"/>
      <c r="E36" s="103"/>
      <c r="F36" s="103"/>
      <c r="G36" s="103"/>
      <c r="H36" s="103"/>
      <c r="I36" s="7">
        <f>+H36-行政目的別の明細!J36</f>
        <v>0</v>
      </c>
    </row>
    <row r="37" spans="1:9" x14ac:dyDescent="0.2">
      <c r="A37" s="102" t="s">
        <v>205</v>
      </c>
      <c r="B37" s="103"/>
      <c r="C37" s="103"/>
      <c r="D37" s="103"/>
      <c r="E37" s="103"/>
      <c r="F37" s="103"/>
      <c r="G37" s="103"/>
      <c r="H37" s="103"/>
      <c r="I37" s="7">
        <f>+H37-行政目的別の明細!J37</f>
        <v>0</v>
      </c>
    </row>
    <row r="38" spans="1:9" x14ac:dyDescent="0.2">
      <c r="A38" s="102" t="s">
        <v>206</v>
      </c>
      <c r="B38" s="103">
        <v>984858700</v>
      </c>
      <c r="C38" s="103"/>
      <c r="D38" s="103"/>
      <c r="E38" s="103">
        <v>984858700</v>
      </c>
      <c r="F38" s="103">
        <v>108069553</v>
      </c>
      <c r="G38" s="103">
        <v>46951654</v>
      </c>
      <c r="H38" s="103">
        <v>876789147</v>
      </c>
      <c r="I38" s="7">
        <f>+H38-行政目的別の明細!J38</f>
        <v>0</v>
      </c>
    </row>
    <row r="39" spans="1:9" x14ac:dyDescent="0.2">
      <c r="A39" s="102" t="s">
        <v>207</v>
      </c>
      <c r="B39" s="103"/>
      <c r="C39" s="103"/>
      <c r="D39" s="103"/>
      <c r="E39" s="103"/>
      <c r="F39" s="103"/>
      <c r="G39" s="103"/>
      <c r="H39" s="103"/>
      <c r="I39" s="7">
        <f>+H39-行政目的別の明細!J39</f>
        <v>0</v>
      </c>
    </row>
    <row r="40" spans="1:9" x14ac:dyDescent="0.2">
      <c r="A40" s="102" t="s">
        <v>208</v>
      </c>
      <c r="B40" s="103">
        <v>3889559760</v>
      </c>
      <c r="C40" s="103"/>
      <c r="D40" s="103">
        <v>3889559760</v>
      </c>
      <c r="E40" s="103"/>
      <c r="F40" s="103"/>
      <c r="G40" s="103"/>
      <c r="H40" s="103"/>
      <c r="I40" s="7">
        <f>+H40-行政目的別の明細!J40</f>
        <v>0</v>
      </c>
    </row>
    <row r="41" spans="1:9" x14ac:dyDescent="0.2">
      <c r="A41" s="102" t="s">
        <v>209</v>
      </c>
      <c r="B41" s="103"/>
      <c r="C41" s="103"/>
      <c r="D41" s="103"/>
      <c r="E41" s="103"/>
      <c r="F41" s="103"/>
      <c r="G41" s="103"/>
      <c r="H41" s="103"/>
      <c r="I41" s="7">
        <f>+H41-行政目的別の明細!J41</f>
        <v>0</v>
      </c>
    </row>
    <row r="42" spans="1:9" x14ac:dyDescent="0.2">
      <c r="A42" s="102" t="s">
        <v>210</v>
      </c>
      <c r="B42" s="103"/>
      <c r="C42" s="103"/>
      <c r="D42" s="103"/>
      <c r="E42" s="103"/>
      <c r="F42" s="103"/>
      <c r="G42" s="103"/>
      <c r="H42" s="103"/>
      <c r="I42" s="7">
        <f>+H42-行政目的別の明細!J42</f>
        <v>0</v>
      </c>
    </row>
    <row r="43" spans="1:9" x14ac:dyDescent="0.2">
      <c r="A43" s="102" t="s">
        <v>211</v>
      </c>
      <c r="B43" s="103"/>
      <c r="C43" s="103"/>
      <c r="D43" s="103"/>
      <c r="E43" s="103"/>
      <c r="F43" s="103"/>
      <c r="G43" s="103"/>
      <c r="H43" s="103"/>
      <c r="I43" s="7">
        <f>+H43-行政目的別の明細!J43</f>
        <v>0</v>
      </c>
    </row>
    <row r="44" spans="1:9" x14ac:dyDescent="0.2">
      <c r="A44" s="102" t="s">
        <v>212</v>
      </c>
      <c r="B44" s="103">
        <v>3560733691</v>
      </c>
      <c r="C44" s="103"/>
      <c r="D44" s="103"/>
      <c r="E44" s="103">
        <v>3560733691</v>
      </c>
      <c r="F44" s="103">
        <v>2656591067</v>
      </c>
      <c r="G44" s="103">
        <v>61594755</v>
      </c>
      <c r="H44" s="103">
        <v>904142624</v>
      </c>
      <c r="I44" s="7">
        <f>+H44-行政目的別の明細!J44</f>
        <v>0</v>
      </c>
    </row>
    <row r="45" spans="1:9" x14ac:dyDescent="0.2">
      <c r="A45" s="102" t="s">
        <v>213</v>
      </c>
      <c r="B45" s="103">
        <v>4957200</v>
      </c>
      <c r="C45" s="103"/>
      <c r="D45" s="103"/>
      <c r="E45" s="103">
        <v>4957200</v>
      </c>
      <c r="F45" s="103">
        <v>252720</v>
      </c>
      <c r="G45" s="103">
        <v>171720</v>
      </c>
      <c r="H45" s="103">
        <v>4704480</v>
      </c>
      <c r="I45" s="7">
        <f>+H45-行政目的別の明細!J45</f>
        <v>0</v>
      </c>
    </row>
    <row r="46" spans="1:9" x14ac:dyDescent="0.2">
      <c r="A46" s="102" t="s">
        <v>214</v>
      </c>
      <c r="B46" s="103">
        <v>959494382</v>
      </c>
      <c r="C46" s="103">
        <v>13673000</v>
      </c>
      <c r="D46" s="103"/>
      <c r="E46" s="103">
        <v>973167382</v>
      </c>
      <c r="F46" s="103">
        <v>563581612</v>
      </c>
      <c r="G46" s="103">
        <v>16315279</v>
      </c>
      <c r="H46" s="103">
        <v>409585770</v>
      </c>
      <c r="I46" s="7">
        <f>+H46-行政目的別の明細!J46</f>
        <v>0</v>
      </c>
    </row>
    <row r="47" spans="1:9" x14ac:dyDescent="0.2">
      <c r="A47" s="102" t="s">
        <v>215</v>
      </c>
      <c r="B47" s="103">
        <v>82114672088</v>
      </c>
      <c r="C47" s="103">
        <v>1222030780</v>
      </c>
      <c r="D47" s="103">
        <v>364173300</v>
      </c>
      <c r="E47" s="103">
        <v>82972529568</v>
      </c>
      <c r="F47" s="103">
        <v>43071261515</v>
      </c>
      <c r="G47" s="103">
        <v>1805364526</v>
      </c>
      <c r="H47" s="103">
        <v>39901268053</v>
      </c>
      <c r="I47" s="7">
        <f>+H47-行政目的別の明細!J47</f>
        <v>0</v>
      </c>
    </row>
    <row r="48" spans="1:9" x14ac:dyDescent="0.2">
      <c r="A48" s="102" t="s">
        <v>216</v>
      </c>
      <c r="B48" s="103"/>
      <c r="C48" s="103"/>
      <c r="D48" s="103"/>
      <c r="E48" s="103"/>
      <c r="F48" s="103"/>
      <c r="G48" s="103"/>
      <c r="H48" s="103"/>
      <c r="I48" s="7">
        <f>+H48-行政目的別の明細!J48</f>
        <v>0</v>
      </c>
    </row>
    <row r="49" spans="1:9" x14ac:dyDescent="0.2">
      <c r="A49" s="102" t="s">
        <v>217</v>
      </c>
      <c r="B49" s="103"/>
      <c r="C49" s="103"/>
      <c r="D49" s="103"/>
      <c r="E49" s="103"/>
      <c r="F49" s="103"/>
      <c r="G49" s="103"/>
      <c r="H49" s="103"/>
      <c r="I49" s="7">
        <f>+H49-行政目的別の明細!J49</f>
        <v>0</v>
      </c>
    </row>
    <row r="50" spans="1:9" x14ac:dyDescent="0.2">
      <c r="A50" s="102" t="s">
        <v>218</v>
      </c>
      <c r="B50" s="103"/>
      <c r="C50" s="103"/>
      <c r="D50" s="103"/>
      <c r="E50" s="103"/>
      <c r="F50" s="103"/>
      <c r="G50" s="103"/>
      <c r="H50" s="103"/>
      <c r="I50" s="7">
        <f>+H50-行政目的別の明細!J50</f>
        <v>0</v>
      </c>
    </row>
    <row r="51" spans="1:9" x14ac:dyDescent="0.2">
      <c r="A51" s="102" t="s">
        <v>219</v>
      </c>
      <c r="B51" s="103"/>
      <c r="C51" s="103"/>
      <c r="D51" s="103"/>
      <c r="E51" s="103"/>
      <c r="F51" s="103"/>
      <c r="G51" s="103"/>
      <c r="H51" s="103"/>
      <c r="I51" s="7">
        <f>+H51-行政目的別の明細!J51</f>
        <v>0</v>
      </c>
    </row>
    <row r="52" spans="1:9" x14ac:dyDescent="0.2">
      <c r="A52" s="102" t="s">
        <v>220</v>
      </c>
      <c r="B52" s="103">
        <v>1491321557</v>
      </c>
      <c r="C52" s="103">
        <v>31238300</v>
      </c>
      <c r="D52" s="103">
        <v>2790360</v>
      </c>
      <c r="E52" s="103">
        <v>1519769497</v>
      </c>
      <c r="F52" s="103">
        <v>785391713</v>
      </c>
      <c r="G52" s="103">
        <v>44025791</v>
      </c>
      <c r="H52" s="103">
        <v>734377784</v>
      </c>
      <c r="I52" s="7">
        <f>+H52-行政目的別の明細!J52</f>
        <v>0</v>
      </c>
    </row>
    <row r="53" spans="1:9" x14ac:dyDescent="0.2">
      <c r="A53" s="102" t="s">
        <v>221</v>
      </c>
      <c r="B53" s="103"/>
      <c r="C53" s="103"/>
      <c r="D53" s="103"/>
      <c r="E53" s="103"/>
      <c r="F53" s="103"/>
      <c r="G53" s="103"/>
      <c r="H53" s="103"/>
      <c r="I53" s="7">
        <f>+H53-行政目的別の明細!J53</f>
        <v>0</v>
      </c>
    </row>
    <row r="54" spans="1:9" x14ac:dyDescent="0.2">
      <c r="A54" s="102" t="s">
        <v>222</v>
      </c>
      <c r="B54" s="103"/>
      <c r="C54" s="103">
        <v>3899962260</v>
      </c>
      <c r="D54" s="103"/>
      <c r="E54" s="103">
        <v>3899962260</v>
      </c>
      <c r="F54" s="103">
        <v>2915162782</v>
      </c>
      <c r="G54" s="103">
        <v>115249185</v>
      </c>
      <c r="H54" s="103">
        <v>984799478</v>
      </c>
      <c r="I54" s="7">
        <f>+H54-行政目的別の明細!J54</f>
        <v>0</v>
      </c>
    </row>
    <row r="55" spans="1:9" x14ac:dyDescent="0.2">
      <c r="A55" s="102" t="s">
        <v>223</v>
      </c>
      <c r="B55" s="103"/>
      <c r="C55" s="103"/>
      <c r="D55" s="103"/>
      <c r="E55" s="103"/>
      <c r="F55" s="103"/>
      <c r="G55" s="103"/>
      <c r="H55" s="103"/>
      <c r="I55" s="7">
        <f>+H55-行政目的別の明細!J55</f>
        <v>0</v>
      </c>
    </row>
    <row r="56" spans="1:9" x14ac:dyDescent="0.2">
      <c r="A56" s="102" t="s">
        <v>224</v>
      </c>
      <c r="B56" s="103"/>
      <c r="C56" s="103"/>
      <c r="D56" s="103"/>
      <c r="E56" s="103"/>
      <c r="F56" s="103"/>
      <c r="G56" s="103"/>
      <c r="H56" s="103"/>
      <c r="I56" s="7">
        <f>+H56-行政目的別の明細!J56</f>
        <v>0</v>
      </c>
    </row>
    <row r="57" spans="1:9" x14ac:dyDescent="0.2">
      <c r="A57" s="102" t="s">
        <v>225</v>
      </c>
      <c r="B57" s="103">
        <v>764440755</v>
      </c>
      <c r="C57" s="103">
        <v>583200</v>
      </c>
      <c r="D57" s="103">
        <v>583200</v>
      </c>
      <c r="E57" s="103">
        <v>764440755</v>
      </c>
      <c r="F57" s="103">
        <v>239705579</v>
      </c>
      <c r="G57" s="103">
        <v>16653909</v>
      </c>
      <c r="H57" s="103">
        <v>524735176</v>
      </c>
      <c r="I57" s="7">
        <f>+H57-行政目的別の明細!J57</f>
        <v>0</v>
      </c>
    </row>
    <row r="58" spans="1:9" x14ac:dyDescent="0.2">
      <c r="A58" s="102" t="s">
        <v>226</v>
      </c>
      <c r="B58" s="103">
        <v>59553600</v>
      </c>
      <c r="C58" s="103">
        <v>44574000</v>
      </c>
      <c r="D58" s="103">
        <v>44574000</v>
      </c>
      <c r="E58" s="103">
        <v>59553600</v>
      </c>
      <c r="F58" s="103">
        <v>5269194</v>
      </c>
      <c r="G58" s="103">
        <v>2255718</v>
      </c>
      <c r="H58" s="103">
        <v>54284406</v>
      </c>
      <c r="I58" s="7">
        <f>+H58-行政目的別の明細!J58</f>
        <v>0</v>
      </c>
    </row>
    <row r="59" spans="1:9" x14ac:dyDescent="0.2">
      <c r="A59" s="102" t="s">
        <v>227</v>
      </c>
      <c r="B59" s="103">
        <v>209499940</v>
      </c>
      <c r="C59" s="103">
        <v>7832000</v>
      </c>
      <c r="D59" s="103"/>
      <c r="E59" s="103">
        <v>217331940</v>
      </c>
      <c r="F59" s="103">
        <v>30092077</v>
      </c>
      <c r="G59" s="103">
        <v>8074806</v>
      </c>
      <c r="H59" s="103">
        <v>187239863</v>
      </c>
      <c r="I59" s="7">
        <f>+H59-行政目的別の明細!J59</f>
        <v>0</v>
      </c>
    </row>
    <row r="60" spans="1:9" x14ac:dyDescent="0.2">
      <c r="A60" s="102" t="s">
        <v>228</v>
      </c>
      <c r="B60" s="103"/>
      <c r="C60" s="103"/>
      <c r="D60" s="103"/>
      <c r="E60" s="103"/>
      <c r="F60" s="103"/>
      <c r="G60" s="103"/>
      <c r="H60" s="103"/>
      <c r="I60" s="7">
        <f>+H60-行政目的別の明細!J60</f>
        <v>0</v>
      </c>
    </row>
    <row r="61" spans="1:9" x14ac:dyDescent="0.2">
      <c r="A61" s="102" t="s">
        <v>229</v>
      </c>
      <c r="B61" s="103">
        <v>341526783</v>
      </c>
      <c r="C61" s="103">
        <v>86308600</v>
      </c>
      <c r="D61" s="103">
        <v>299672200</v>
      </c>
      <c r="E61" s="103">
        <v>128163183</v>
      </c>
      <c r="F61" s="103"/>
      <c r="G61" s="103"/>
      <c r="H61" s="103">
        <v>128163183</v>
      </c>
      <c r="I61" s="7">
        <f>+H61-行政目的別の明細!J61</f>
        <v>0</v>
      </c>
    </row>
    <row r="62" spans="1:9" x14ac:dyDescent="0.2">
      <c r="A62" s="102" t="s">
        <v>230</v>
      </c>
      <c r="B62" s="103">
        <v>3043831356</v>
      </c>
      <c r="C62" s="103">
        <v>423018912</v>
      </c>
      <c r="D62" s="103">
        <v>72350767</v>
      </c>
      <c r="E62" s="103">
        <v>3394499501</v>
      </c>
      <c r="F62" s="103">
        <v>1881493210</v>
      </c>
      <c r="G62" s="103">
        <v>251576225</v>
      </c>
      <c r="H62" s="103">
        <v>1513006291</v>
      </c>
      <c r="I62" s="7">
        <f>+H62-行政目的別の明細!J62</f>
        <v>0</v>
      </c>
    </row>
    <row r="63" spans="1:9" x14ac:dyDescent="0.2">
      <c r="A63" s="102" t="s">
        <v>231</v>
      </c>
      <c r="B63" s="103">
        <v>2254946927</v>
      </c>
      <c r="C63" s="103">
        <v>88854660</v>
      </c>
      <c r="D63" s="103">
        <v>8252512</v>
      </c>
      <c r="E63" s="103">
        <v>2335549075</v>
      </c>
      <c r="F63" s="103">
        <v>1403422655</v>
      </c>
      <c r="G63" s="103">
        <v>166100094</v>
      </c>
      <c r="H63" s="103">
        <v>932126420</v>
      </c>
      <c r="I63" s="7">
        <f>+H63-行政目的別の明細!J63</f>
        <v>0</v>
      </c>
    </row>
    <row r="64" spans="1:9" x14ac:dyDescent="0.2">
      <c r="A64" s="102" t="s">
        <v>232</v>
      </c>
      <c r="B64" s="103">
        <v>780731635</v>
      </c>
      <c r="C64" s="103">
        <v>334164252</v>
      </c>
      <c r="D64" s="103">
        <v>64098255</v>
      </c>
      <c r="E64" s="103">
        <v>1050797632</v>
      </c>
      <c r="F64" s="103">
        <v>478070555</v>
      </c>
      <c r="G64" s="103">
        <v>85476131</v>
      </c>
      <c r="H64" s="103">
        <v>572727077</v>
      </c>
      <c r="I64" s="7">
        <f>+H64-行政目的別の明細!J64</f>
        <v>0</v>
      </c>
    </row>
    <row r="65" spans="1:9" x14ac:dyDescent="0.2">
      <c r="A65" s="102" t="s">
        <v>233</v>
      </c>
      <c r="B65" s="103">
        <v>8152794</v>
      </c>
      <c r="C65" s="103"/>
      <c r="D65" s="103"/>
      <c r="E65" s="103">
        <v>8152794</v>
      </c>
      <c r="F65" s="103"/>
      <c r="G65" s="103"/>
      <c r="H65" s="103">
        <v>8152794</v>
      </c>
      <c r="I65" s="7">
        <f>+H65-行政目的別の明細!J65</f>
        <v>0</v>
      </c>
    </row>
    <row r="66" spans="1:9" x14ac:dyDescent="0.2">
      <c r="A66" s="102" t="s">
        <v>234</v>
      </c>
      <c r="B66" s="103">
        <v>52449226</v>
      </c>
      <c r="C66" s="103">
        <v>648000</v>
      </c>
      <c r="D66" s="103"/>
      <c r="E66" s="103">
        <v>53097226</v>
      </c>
      <c r="F66" s="103">
        <v>46762690</v>
      </c>
      <c r="G66" s="103">
        <v>4857512</v>
      </c>
      <c r="H66" s="103">
        <v>6334536</v>
      </c>
      <c r="I66" s="7">
        <f>+H66-行政目的別の明細!J66</f>
        <v>-76412603866</v>
      </c>
    </row>
    <row r="67" spans="1:9" x14ac:dyDescent="0.2">
      <c r="A67" s="102" t="s">
        <v>235</v>
      </c>
      <c r="B67" s="103">
        <v>51949226</v>
      </c>
      <c r="C67" s="103">
        <v>648000</v>
      </c>
      <c r="D67" s="103"/>
      <c r="E67" s="103">
        <v>52597226</v>
      </c>
      <c r="F67" s="103">
        <v>46562690</v>
      </c>
      <c r="G67" s="103">
        <v>4807512</v>
      </c>
      <c r="H67" s="103">
        <v>6034536</v>
      </c>
      <c r="I67" s="7">
        <f>+H67-行政目的別の明細!J67</f>
        <v>6034536</v>
      </c>
    </row>
    <row r="68" spans="1:9" x14ac:dyDescent="0.2">
      <c r="A68" s="102" t="s">
        <v>236</v>
      </c>
      <c r="B68" s="103"/>
      <c r="C68" s="103"/>
      <c r="D68" s="103"/>
      <c r="E68" s="103"/>
      <c r="F68" s="103"/>
      <c r="G68" s="103"/>
      <c r="H68" s="103"/>
      <c r="I68" s="7">
        <f>+H68-行政目的別の明細!J68</f>
        <v>0</v>
      </c>
    </row>
    <row r="69" spans="1:9" x14ac:dyDescent="0.2">
      <c r="A69" s="102" t="s">
        <v>237</v>
      </c>
      <c r="B69" s="103"/>
      <c r="C69" s="103"/>
      <c r="D69" s="103"/>
      <c r="E69" s="103"/>
      <c r="F69" s="103"/>
      <c r="G69" s="103"/>
      <c r="H69" s="103"/>
      <c r="I69" s="7">
        <f>+H69-行政目的別の明細!J69</f>
        <v>0</v>
      </c>
    </row>
    <row r="70" spans="1:9" x14ac:dyDescent="0.2">
      <c r="A70" s="102" t="s">
        <v>238</v>
      </c>
      <c r="B70" s="103"/>
      <c r="C70" s="103"/>
      <c r="D70" s="103"/>
      <c r="E70" s="103"/>
      <c r="F70" s="103"/>
      <c r="G70" s="103"/>
      <c r="H70" s="103"/>
      <c r="I70" s="7">
        <f>+H70-行政目的別の明細!J70</f>
        <v>0</v>
      </c>
    </row>
    <row r="71" spans="1:9" x14ac:dyDescent="0.2">
      <c r="A71" s="102" t="s">
        <v>239</v>
      </c>
      <c r="B71" s="103">
        <v>500000</v>
      </c>
      <c r="C71" s="103"/>
      <c r="D71" s="103"/>
      <c r="E71" s="103">
        <v>500000</v>
      </c>
      <c r="F71" s="103">
        <v>200000</v>
      </c>
      <c r="G71" s="103">
        <v>50000</v>
      </c>
      <c r="H71" s="103">
        <v>300000</v>
      </c>
      <c r="I71" s="7">
        <f>+H71-行政目的別の明細!J71</f>
        <v>300000</v>
      </c>
    </row>
    <row r="72" spans="1:9" x14ac:dyDescent="0.2">
      <c r="A72" s="102" t="s">
        <v>9</v>
      </c>
      <c r="B72" s="103">
        <v>158305008884</v>
      </c>
      <c r="C72" s="103">
        <v>7710515323</v>
      </c>
      <c r="D72" s="103">
        <v>4720149988</v>
      </c>
      <c r="E72" s="103">
        <v>161295374219</v>
      </c>
      <c r="F72" s="103">
        <v>84870101281</v>
      </c>
      <c r="G72" s="103">
        <v>3559680560</v>
      </c>
      <c r="H72" s="103">
        <v>76425272938</v>
      </c>
      <c r="I72" s="7">
        <f>+H72-行政目的別の明細!J72</f>
        <v>76425272938</v>
      </c>
    </row>
  </sheetData>
  <mergeCells count="1">
    <mergeCell ref="A1:H1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6"/>
  <sheetViews>
    <sheetView workbookViewId="0">
      <selection activeCell="A2" sqref="A1:J1048576"/>
    </sheetView>
  </sheetViews>
  <sheetFormatPr defaultColWidth="8.90625" defaultRowHeight="11" x14ac:dyDescent="0.2"/>
  <cols>
    <col min="1" max="1" width="33.6328125" style="104" customWidth="1"/>
    <col min="2" max="10" width="17.26953125" style="104" customWidth="1"/>
    <col min="11" max="11" width="15.90625" style="7" customWidth="1"/>
    <col min="12" max="16384" width="8.90625" style="7"/>
  </cols>
  <sheetData>
    <row r="1" spans="1:10" ht="21" x14ac:dyDescent="0.2">
      <c r="A1" s="142" t="s">
        <v>240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3" x14ac:dyDescent="0.2">
      <c r="A2" s="98" t="s">
        <v>434</v>
      </c>
      <c r="B2" s="98"/>
      <c r="C2" s="98"/>
      <c r="D2" s="98"/>
      <c r="E2" s="98"/>
      <c r="F2" s="98"/>
      <c r="G2" s="98"/>
      <c r="H2" s="98"/>
      <c r="I2" s="98"/>
      <c r="J2" s="99" t="s">
        <v>432</v>
      </c>
    </row>
    <row r="3" spans="1:10" ht="13" x14ac:dyDescent="0.2">
      <c r="A3" s="98" t="s">
        <v>166</v>
      </c>
      <c r="B3" s="98"/>
      <c r="C3" s="98"/>
      <c r="D3" s="98"/>
      <c r="E3" s="98"/>
      <c r="F3" s="98"/>
      <c r="G3" s="98"/>
      <c r="H3" s="98"/>
      <c r="I3" s="98"/>
      <c r="J3" s="98"/>
    </row>
    <row r="4" spans="1:10" ht="13" x14ac:dyDescent="0.2">
      <c r="A4" s="98"/>
      <c r="B4" s="98"/>
      <c r="C4" s="98"/>
      <c r="D4" s="98"/>
      <c r="E4" s="98"/>
      <c r="F4" s="98"/>
      <c r="G4" s="98"/>
      <c r="H4" s="98"/>
      <c r="I4" s="98"/>
      <c r="J4" s="99" t="s">
        <v>98</v>
      </c>
    </row>
    <row r="5" spans="1:10" ht="22" x14ac:dyDescent="0.2">
      <c r="A5" s="100" t="s">
        <v>83</v>
      </c>
      <c r="B5" s="101" t="s">
        <v>241</v>
      </c>
      <c r="C5" s="100" t="s">
        <v>242</v>
      </c>
      <c r="D5" s="100" t="s">
        <v>243</v>
      </c>
      <c r="E5" s="100" t="s">
        <v>244</v>
      </c>
      <c r="F5" s="100" t="s">
        <v>245</v>
      </c>
      <c r="G5" s="100" t="s">
        <v>246</v>
      </c>
      <c r="H5" s="100" t="s">
        <v>247</v>
      </c>
      <c r="I5" s="100" t="s">
        <v>25</v>
      </c>
      <c r="J5" s="100" t="s">
        <v>9</v>
      </c>
    </row>
    <row r="6" spans="1:10" x14ac:dyDescent="0.2">
      <c r="A6" s="102" t="s">
        <v>174</v>
      </c>
      <c r="B6" s="103">
        <v>4008757205</v>
      </c>
      <c r="C6" s="103">
        <v>12338141615</v>
      </c>
      <c r="D6" s="103">
        <v>727081096</v>
      </c>
      <c r="E6" s="103">
        <v>446786944</v>
      </c>
      <c r="F6" s="103">
        <v>3042537637</v>
      </c>
      <c r="G6" s="103">
        <v>1227505465</v>
      </c>
      <c r="H6" s="103">
        <v>4500904459</v>
      </c>
      <c r="I6" s="103"/>
      <c r="J6" s="103">
        <v>26291714421</v>
      </c>
    </row>
    <row r="7" spans="1:10" x14ac:dyDescent="0.2">
      <c r="A7" s="102" t="s">
        <v>175</v>
      </c>
      <c r="B7" s="103">
        <v>373014410</v>
      </c>
      <c r="C7" s="103">
        <v>1350906150</v>
      </c>
      <c r="D7" s="103">
        <v>26656943</v>
      </c>
      <c r="E7" s="103">
        <v>82227794</v>
      </c>
      <c r="F7" s="103">
        <v>1904830696</v>
      </c>
      <c r="G7" s="103">
        <v>44504452</v>
      </c>
      <c r="H7" s="103">
        <v>924633278</v>
      </c>
      <c r="I7" s="103"/>
      <c r="J7" s="103">
        <v>4706773723</v>
      </c>
    </row>
    <row r="8" spans="1:10" x14ac:dyDescent="0.2">
      <c r="A8" s="102" t="s">
        <v>176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0" x14ac:dyDescent="0.2">
      <c r="A9" s="102" t="s">
        <v>177</v>
      </c>
      <c r="B9" s="103">
        <v>2543044784</v>
      </c>
      <c r="C9" s="103">
        <v>9553196381</v>
      </c>
      <c r="D9" s="103">
        <v>700202318</v>
      </c>
      <c r="E9" s="103">
        <v>360232709</v>
      </c>
      <c r="F9" s="103">
        <v>929149079</v>
      </c>
      <c r="G9" s="103">
        <v>907547573</v>
      </c>
      <c r="H9" s="103">
        <v>3493683142</v>
      </c>
      <c r="I9" s="103"/>
      <c r="J9" s="103">
        <v>18487055986</v>
      </c>
    </row>
    <row r="10" spans="1:10" x14ac:dyDescent="0.2">
      <c r="A10" s="102" t="s">
        <v>178</v>
      </c>
      <c r="B10" s="103">
        <v>241470910</v>
      </c>
      <c r="C10" s="103">
        <v>544541338</v>
      </c>
      <c r="D10" s="103">
        <v>221835</v>
      </c>
      <c r="E10" s="103">
        <v>558364</v>
      </c>
      <c r="F10" s="103">
        <v>6527652</v>
      </c>
      <c r="G10" s="103">
        <v>6680536</v>
      </c>
      <c r="H10" s="103">
        <v>8593282</v>
      </c>
      <c r="I10" s="103"/>
      <c r="J10" s="103">
        <v>808593917</v>
      </c>
    </row>
    <row r="11" spans="1:10" x14ac:dyDescent="0.2">
      <c r="A11" s="102" t="s">
        <v>179</v>
      </c>
      <c r="B11" s="103">
        <v>692068901</v>
      </c>
      <c r="C11" s="103">
        <v>481430745</v>
      </c>
      <c r="D11" s="103"/>
      <c r="E11" s="103">
        <v>3768077</v>
      </c>
      <c r="F11" s="103">
        <v>59739810</v>
      </c>
      <c r="G11" s="103">
        <v>6926040</v>
      </c>
      <c r="H11" s="103">
        <v>73994757</v>
      </c>
      <c r="I11" s="103"/>
      <c r="J11" s="103">
        <v>1317928330</v>
      </c>
    </row>
    <row r="12" spans="1:10" x14ac:dyDescent="0.2">
      <c r="A12" s="102" t="s">
        <v>180</v>
      </c>
      <c r="B12" s="103"/>
      <c r="C12" s="103"/>
      <c r="D12" s="103"/>
      <c r="E12" s="103"/>
      <c r="F12" s="103"/>
      <c r="G12" s="103"/>
      <c r="H12" s="103"/>
      <c r="I12" s="103"/>
      <c r="J12" s="103"/>
    </row>
    <row r="13" spans="1:10" x14ac:dyDescent="0.2">
      <c r="A13" s="102" t="s">
        <v>181</v>
      </c>
      <c r="B13" s="103"/>
      <c r="C13" s="103"/>
      <c r="D13" s="103"/>
      <c r="E13" s="103"/>
      <c r="F13" s="103"/>
      <c r="G13" s="103"/>
      <c r="H13" s="103"/>
      <c r="I13" s="103"/>
      <c r="J13" s="103"/>
    </row>
    <row r="14" spans="1:10" x14ac:dyDescent="0.2">
      <c r="A14" s="102" t="s">
        <v>182</v>
      </c>
      <c r="B14" s="103"/>
      <c r="C14" s="103"/>
      <c r="D14" s="103"/>
      <c r="E14" s="103"/>
      <c r="F14" s="103"/>
      <c r="G14" s="103"/>
      <c r="H14" s="103"/>
      <c r="I14" s="103"/>
      <c r="J14" s="103"/>
    </row>
    <row r="15" spans="1:10" x14ac:dyDescent="0.2">
      <c r="A15" s="102" t="s">
        <v>183</v>
      </c>
      <c r="B15" s="103"/>
      <c r="C15" s="103">
        <v>1</v>
      </c>
      <c r="D15" s="103"/>
      <c r="E15" s="103"/>
      <c r="F15" s="103"/>
      <c r="G15" s="103">
        <v>1269864</v>
      </c>
      <c r="H15" s="103"/>
      <c r="I15" s="103"/>
      <c r="J15" s="103">
        <v>1269865</v>
      </c>
    </row>
    <row r="16" spans="1:10" x14ac:dyDescent="0.2">
      <c r="A16" s="102" t="s">
        <v>184</v>
      </c>
      <c r="B16" s="103">
        <v>159158200</v>
      </c>
      <c r="C16" s="103">
        <v>408067000</v>
      </c>
      <c r="D16" s="103"/>
      <c r="E16" s="103"/>
      <c r="F16" s="103">
        <v>142290400</v>
      </c>
      <c r="G16" s="103">
        <v>260577000</v>
      </c>
      <c r="H16" s="103"/>
      <c r="I16" s="103"/>
      <c r="J16" s="103">
        <v>970092600</v>
      </c>
    </row>
    <row r="17" spans="1:10" x14ac:dyDescent="0.2">
      <c r="A17" s="102" t="s">
        <v>185</v>
      </c>
      <c r="B17" s="103">
        <v>43235180677</v>
      </c>
      <c r="C17" s="103">
        <v>256956903</v>
      </c>
      <c r="D17" s="103"/>
      <c r="E17" s="103">
        <v>737458198</v>
      </c>
      <c r="F17" s="103">
        <v>2834168806</v>
      </c>
      <c r="G17" s="103">
        <v>1001730888</v>
      </c>
      <c r="H17" s="103">
        <v>548722218</v>
      </c>
      <c r="I17" s="103"/>
      <c r="J17" s="103">
        <v>48614217690</v>
      </c>
    </row>
    <row r="18" spans="1:10" x14ac:dyDescent="0.2">
      <c r="A18" s="102" t="s">
        <v>186</v>
      </c>
      <c r="B18" s="103"/>
      <c r="C18" s="103"/>
      <c r="D18" s="103"/>
      <c r="E18" s="103"/>
      <c r="F18" s="103"/>
      <c r="G18" s="103"/>
      <c r="H18" s="103"/>
      <c r="I18" s="103"/>
      <c r="J18" s="103"/>
    </row>
    <row r="19" spans="1:10" x14ac:dyDescent="0.2">
      <c r="A19" s="102" t="s">
        <v>187</v>
      </c>
      <c r="B19" s="103">
        <v>1546275708</v>
      </c>
      <c r="C19" s="103">
        <v>993600</v>
      </c>
      <c r="D19" s="103"/>
      <c r="E19" s="103"/>
      <c r="F19" s="103">
        <v>86415065</v>
      </c>
      <c r="G19" s="103"/>
      <c r="H19" s="103">
        <v>397488</v>
      </c>
      <c r="I19" s="103"/>
      <c r="J19" s="103">
        <v>1634081861</v>
      </c>
    </row>
    <row r="20" spans="1:10" x14ac:dyDescent="0.2">
      <c r="A20" s="102" t="s">
        <v>188</v>
      </c>
      <c r="B20" s="103"/>
      <c r="C20" s="103"/>
      <c r="D20" s="103"/>
      <c r="E20" s="103"/>
      <c r="F20" s="103">
        <v>15177125</v>
      </c>
      <c r="G20" s="103"/>
      <c r="H20" s="103">
        <v>288761</v>
      </c>
      <c r="I20" s="103"/>
      <c r="J20" s="103">
        <v>15465886</v>
      </c>
    </row>
    <row r="21" spans="1:10" x14ac:dyDescent="0.2">
      <c r="A21" s="102" t="s">
        <v>189</v>
      </c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x14ac:dyDescent="0.2">
      <c r="A22" s="102" t="s">
        <v>190</v>
      </c>
      <c r="B22" s="103"/>
      <c r="C22" s="103"/>
      <c r="D22" s="103"/>
      <c r="E22" s="103"/>
      <c r="F22" s="103"/>
      <c r="G22" s="103"/>
      <c r="H22" s="103">
        <v>524285041</v>
      </c>
      <c r="I22" s="103"/>
      <c r="J22" s="103">
        <v>524285041</v>
      </c>
    </row>
    <row r="23" spans="1:10" x14ac:dyDescent="0.2">
      <c r="A23" s="102" t="s">
        <v>191</v>
      </c>
      <c r="B23" s="103"/>
      <c r="C23" s="103"/>
      <c r="D23" s="103"/>
      <c r="E23" s="103"/>
      <c r="F23" s="103"/>
      <c r="G23" s="103"/>
      <c r="H23" s="103"/>
      <c r="I23" s="103"/>
      <c r="J23" s="103"/>
    </row>
    <row r="24" spans="1:10" x14ac:dyDescent="0.2">
      <c r="A24" s="102" t="s">
        <v>192</v>
      </c>
      <c r="B24" s="103">
        <v>673420440</v>
      </c>
      <c r="C24" s="103">
        <v>50960000</v>
      </c>
      <c r="D24" s="103"/>
      <c r="E24" s="103"/>
      <c r="F24" s="103"/>
      <c r="G24" s="103"/>
      <c r="H24" s="103">
        <v>12184128</v>
      </c>
      <c r="I24" s="103"/>
      <c r="J24" s="103">
        <v>736564568</v>
      </c>
    </row>
    <row r="25" spans="1:10" x14ac:dyDescent="0.2">
      <c r="A25" s="102" t="s">
        <v>193</v>
      </c>
      <c r="B25" s="103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">
      <c r="A26" s="102" t="s">
        <v>194</v>
      </c>
      <c r="B26" s="103"/>
      <c r="C26" s="103"/>
      <c r="D26" s="103"/>
      <c r="E26" s="103"/>
      <c r="F26" s="103"/>
      <c r="G26" s="103">
        <v>16931387</v>
      </c>
      <c r="H26" s="103"/>
      <c r="I26" s="103"/>
      <c r="J26" s="103">
        <v>16931387</v>
      </c>
    </row>
    <row r="27" spans="1:10" x14ac:dyDescent="0.2">
      <c r="A27" s="102" t="s">
        <v>195</v>
      </c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0" x14ac:dyDescent="0.2">
      <c r="A28" s="102" t="s">
        <v>196</v>
      </c>
      <c r="B28" s="103"/>
      <c r="C28" s="103"/>
      <c r="D28" s="103"/>
      <c r="E28" s="103"/>
      <c r="F28" s="103"/>
      <c r="G28" s="103"/>
      <c r="H28" s="103"/>
      <c r="I28" s="103"/>
      <c r="J28" s="103"/>
    </row>
    <row r="29" spans="1:10" x14ac:dyDescent="0.2">
      <c r="A29" s="102" t="s">
        <v>197</v>
      </c>
      <c r="B29" s="103">
        <v>60870</v>
      </c>
      <c r="C29" s="103"/>
      <c r="D29" s="103"/>
      <c r="E29" s="103"/>
      <c r="F29" s="103">
        <v>930467865</v>
      </c>
      <c r="G29" s="103"/>
      <c r="H29" s="103"/>
      <c r="I29" s="103"/>
      <c r="J29" s="103">
        <v>930528735</v>
      </c>
    </row>
    <row r="30" spans="1:10" x14ac:dyDescent="0.2">
      <c r="A30" s="102" t="s">
        <v>198</v>
      </c>
      <c r="B30" s="103"/>
      <c r="C30" s="103"/>
      <c r="D30" s="103"/>
      <c r="E30" s="103"/>
      <c r="F30" s="103">
        <v>16</v>
      </c>
      <c r="G30" s="103"/>
      <c r="H30" s="103"/>
      <c r="I30" s="103"/>
      <c r="J30" s="103">
        <v>16</v>
      </c>
    </row>
    <row r="31" spans="1:10" x14ac:dyDescent="0.2">
      <c r="A31" s="102" t="s">
        <v>199</v>
      </c>
      <c r="B31" s="103">
        <v>24307920</v>
      </c>
      <c r="C31" s="103"/>
      <c r="D31" s="103"/>
      <c r="E31" s="103"/>
      <c r="F31" s="103"/>
      <c r="G31" s="103"/>
      <c r="H31" s="103"/>
      <c r="I31" s="103"/>
      <c r="J31" s="103">
        <v>24307920</v>
      </c>
    </row>
    <row r="32" spans="1:10" x14ac:dyDescent="0.2">
      <c r="A32" s="102" t="s">
        <v>200</v>
      </c>
      <c r="B32" s="103"/>
      <c r="C32" s="103"/>
      <c r="D32" s="103"/>
      <c r="E32" s="103"/>
      <c r="F32" s="103"/>
      <c r="G32" s="103"/>
      <c r="H32" s="103"/>
      <c r="I32" s="103"/>
      <c r="J32" s="103"/>
    </row>
    <row r="33" spans="1:10" x14ac:dyDescent="0.2">
      <c r="A33" s="102" t="s">
        <v>201</v>
      </c>
      <c r="B33" s="103">
        <v>14627600</v>
      </c>
      <c r="C33" s="103"/>
      <c r="D33" s="103"/>
      <c r="E33" s="103"/>
      <c r="F33" s="103">
        <v>7334712</v>
      </c>
      <c r="G33" s="103"/>
      <c r="H33" s="103"/>
      <c r="I33" s="103"/>
      <c r="J33" s="103">
        <v>21962312</v>
      </c>
    </row>
    <row r="34" spans="1:10" x14ac:dyDescent="0.2">
      <c r="A34" s="102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</row>
    <row r="35" spans="1:10" x14ac:dyDescent="0.2">
      <c r="A35" s="102" t="s">
        <v>203</v>
      </c>
      <c r="B35" s="103"/>
      <c r="C35" s="103"/>
      <c r="D35" s="103"/>
      <c r="E35" s="103"/>
      <c r="F35" s="103"/>
      <c r="G35" s="103"/>
      <c r="H35" s="103"/>
      <c r="I35" s="103"/>
      <c r="J35" s="103"/>
    </row>
    <row r="36" spans="1:10" x14ac:dyDescent="0.2">
      <c r="A36" s="102" t="s">
        <v>204</v>
      </c>
      <c r="B36" s="103"/>
      <c r="C36" s="103"/>
      <c r="D36" s="103"/>
      <c r="E36" s="103"/>
      <c r="F36" s="103"/>
      <c r="G36" s="103"/>
      <c r="H36" s="103"/>
      <c r="I36" s="103"/>
      <c r="J36" s="103"/>
    </row>
    <row r="37" spans="1:10" x14ac:dyDescent="0.2">
      <c r="A37" s="102" t="s">
        <v>205</v>
      </c>
      <c r="B37" s="103"/>
      <c r="C37" s="103"/>
      <c r="D37" s="103"/>
      <c r="E37" s="103"/>
      <c r="F37" s="103"/>
      <c r="G37" s="103"/>
      <c r="H37" s="103"/>
      <c r="I37" s="103"/>
      <c r="J37" s="103"/>
    </row>
    <row r="38" spans="1:10" x14ac:dyDescent="0.2">
      <c r="A38" s="102" t="s">
        <v>206</v>
      </c>
      <c r="B38" s="103">
        <v>30151417</v>
      </c>
      <c r="C38" s="103"/>
      <c r="D38" s="103"/>
      <c r="E38" s="103">
        <v>671767910</v>
      </c>
      <c r="F38" s="103">
        <v>174869820</v>
      </c>
      <c r="G38" s="103"/>
      <c r="H38" s="103"/>
      <c r="I38" s="103"/>
      <c r="J38" s="103">
        <v>876789147</v>
      </c>
    </row>
    <row r="39" spans="1:10" x14ac:dyDescent="0.2">
      <c r="A39" s="102" t="s">
        <v>207</v>
      </c>
      <c r="B39" s="103"/>
      <c r="C39" s="103"/>
      <c r="D39" s="103"/>
      <c r="E39" s="103"/>
      <c r="F39" s="103"/>
      <c r="G39" s="103"/>
      <c r="H39" s="103"/>
      <c r="I39" s="103"/>
      <c r="J39" s="103"/>
    </row>
    <row r="40" spans="1:10" x14ac:dyDescent="0.2">
      <c r="A40" s="102" t="s">
        <v>208</v>
      </c>
      <c r="B40" s="103"/>
      <c r="C40" s="103"/>
      <c r="D40" s="103"/>
      <c r="E40" s="103"/>
      <c r="F40" s="103"/>
      <c r="G40" s="103"/>
      <c r="H40" s="103"/>
      <c r="I40" s="103"/>
      <c r="J40" s="103"/>
    </row>
    <row r="41" spans="1:10" x14ac:dyDescent="0.2">
      <c r="A41" s="102" t="s">
        <v>209</v>
      </c>
      <c r="B41" s="103"/>
      <c r="C41" s="103"/>
      <c r="D41" s="103"/>
      <c r="E41" s="103"/>
      <c r="F41" s="103"/>
      <c r="G41" s="103"/>
      <c r="H41" s="103"/>
      <c r="I41" s="103"/>
      <c r="J41" s="103"/>
    </row>
    <row r="42" spans="1:10" x14ac:dyDescent="0.2">
      <c r="A42" s="102" t="s">
        <v>210</v>
      </c>
      <c r="B42" s="103"/>
      <c r="C42" s="103"/>
      <c r="D42" s="103"/>
      <c r="E42" s="103"/>
      <c r="F42" s="103"/>
      <c r="G42" s="103"/>
      <c r="H42" s="103"/>
      <c r="I42" s="103"/>
      <c r="J42" s="103"/>
    </row>
    <row r="43" spans="1:10" x14ac:dyDescent="0.2">
      <c r="A43" s="102" t="s">
        <v>211</v>
      </c>
      <c r="B43" s="103"/>
      <c r="C43" s="103"/>
      <c r="D43" s="103"/>
      <c r="E43" s="103"/>
      <c r="F43" s="103"/>
      <c r="G43" s="103"/>
      <c r="H43" s="103"/>
      <c r="I43" s="103"/>
      <c r="J43" s="103"/>
    </row>
    <row r="44" spans="1:10" x14ac:dyDescent="0.2">
      <c r="A44" s="102" t="s">
        <v>212</v>
      </c>
      <c r="B44" s="103"/>
      <c r="C44" s="103"/>
      <c r="D44" s="103"/>
      <c r="E44" s="103"/>
      <c r="F44" s="103">
        <v>904142624</v>
      </c>
      <c r="G44" s="103"/>
      <c r="H44" s="103"/>
      <c r="I44" s="103"/>
      <c r="J44" s="103">
        <v>904142624</v>
      </c>
    </row>
    <row r="45" spans="1:10" x14ac:dyDescent="0.2">
      <c r="A45" s="102" t="s">
        <v>213</v>
      </c>
      <c r="B45" s="103">
        <v>816480</v>
      </c>
      <c r="C45" s="103"/>
      <c r="D45" s="103"/>
      <c r="E45" s="103">
        <v>3888000</v>
      </c>
      <c r="F45" s="103"/>
      <c r="G45" s="103"/>
      <c r="H45" s="103"/>
      <c r="I45" s="103"/>
      <c r="J45" s="103">
        <v>4704480</v>
      </c>
    </row>
    <row r="46" spans="1:10" x14ac:dyDescent="0.2">
      <c r="A46" s="102" t="s">
        <v>214</v>
      </c>
      <c r="B46" s="103">
        <v>408378330</v>
      </c>
      <c r="C46" s="103"/>
      <c r="D46" s="103"/>
      <c r="E46" s="103"/>
      <c r="F46" s="103">
        <v>1207440</v>
      </c>
      <c r="G46" s="103"/>
      <c r="H46" s="103"/>
      <c r="I46" s="103"/>
      <c r="J46" s="103">
        <v>409585770</v>
      </c>
    </row>
    <row r="47" spans="1:10" x14ac:dyDescent="0.2">
      <c r="A47" s="102" t="s">
        <v>215</v>
      </c>
      <c r="B47" s="103">
        <v>39736261258</v>
      </c>
      <c r="C47" s="103"/>
      <c r="D47" s="103"/>
      <c r="E47" s="103">
        <v>54344213</v>
      </c>
      <c r="F47" s="103">
        <v>110662582</v>
      </c>
      <c r="G47" s="103"/>
      <c r="H47" s="103"/>
      <c r="I47" s="103"/>
      <c r="J47" s="103">
        <v>39901268053</v>
      </c>
    </row>
    <row r="48" spans="1:10" x14ac:dyDescent="0.2">
      <c r="A48" s="102" t="s">
        <v>216</v>
      </c>
      <c r="B48" s="103"/>
      <c r="C48" s="103"/>
      <c r="D48" s="103"/>
      <c r="E48" s="103"/>
      <c r="F48" s="103"/>
      <c r="G48" s="103"/>
      <c r="H48" s="103"/>
      <c r="I48" s="103"/>
      <c r="J48" s="103"/>
    </row>
    <row r="49" spans="1:10" x14ac:dyDescent="0.2">
      <c r="A49" s="102" t="s">
        <v>217</v>
      </c>
      <c r="B49" s="103"/>
      <c r="C49" s="103"/>
      <c r="D49" s="103"/>
      <c r="E49" s="103"/>
      <c r="F49" s="103"/>
      <c r="G49" s="103"/>
      <c r="H49" s="103"/>
      <c r="I49" s="103"/>
      <c r="J49" s="103"/>
    </row>
    <row r="50" spans="1:10" x14ac:dyDescent="0.2">
      <c r="A50" s="102" t="s">
        <v>218</v>
      </c>
      <c r="B50" s="103"/>
      <c r="C50" s="103"/>
      <c r="D50" s="103"/>
      <c r="E50" s="103"/>
      <c r="F50" s="103"/>
      <c r="G50" s="103"/>
      <c r="H50" s="103"/>
      <c r="I50" s="103"/>
      <c r="J50" s="103"/>
    </row>
    <row r="51" spans="1:10" x14ac:dyDescent="0.2">
      <c r="A51" s="102" t="s">
        <v>219</v>
      </c>
      <c r="B51" s="103"/>
      <c r="C51" s="103"/>
      <c r="D51" s="103"/>
      <c r="E51" s="103"/>
      <c r="F51" s="103"/>
      <c r="G51" s="103"/>
      <c r="H51" s="103"/>
      <c r="I51" s="103"/>
      <c r="J51" s="103"/>
    </row>
    <row r="52" spans="1:10" x14ac:dyDescent="0.2">
      <c r="A52" s="102" t="s">
        <v>220</v>
      </c>
      <c r="B52" s="103">
        <v>530193458</v>
      </c>
      <c r="C52" s="103">
        <v>204184303</v>
      </c>
      <c r="D52" s="103"/>
      <c r="E52" s="103"/>
      <c r="F52" s="103"/>
      <c r="G52" s="103">
        <v>23</v>
      </c>
      <c r="H52" s="103"/>
      <c r="I52" s="103"/>
      <c r="J52" s="103">
        <v>734377784</v>
      </c>
    </row>
    <row r="53" spans="1:10" x14ac:dyDescent="0.2">
      <c r="A53" s="102" t="s">
        <v>221</v>
      </c>
      <c r="B53" s="103"/>
      <c r="C53" s="103"/>
      <c r="D53" s="103"/>
      <c r="E53" s="103"/>
      <c r="F53" s="103"/>
      <c r="G53" s="103"/>
      <c r="H53" s="103"/>
      <c r="I53" s="103"/>
      <c r="J53" s="103"/>
    </row>
    <row r="54" spans="1:10" x14ac:dyDescent="0.2">
      <c r="A54" s="102" t="s">
        <v>222</v>
      </c>
      <c r="B54" s="103"/>
      <c r="C54" s="103"/>
      <c r="D54" s="103"/>
      <c r="E54" s="103"/>
      <c r="F54" s="103"/>
      <c r="G54" s="103">
        <v>984799478</v>
      </c>
      <c r="H54" s="103"/>
      <c r="I54" s="103"/>
      <c r="J54" s="103">
        <v>984799478</v>
      </c>
    </row>
    <row r="55" spans="1:10" x14ac:dyDescent="0.2">
      <c r="A55" s="102" t="s">
        <v>223</v>
      </c>
      <c r="B55" s="103"/>
      <c r="C55" s="103"/>
      <c r="D55" s="103"/>
      <c r="E55" s="103"/>
      <c r="F55" s="103"/>
      <c r="G55" s="103"/>
      <c r="H55" s="103"/>
      <c r="I55" s="103"/>
      <c r="J55" s="103"/>
    </row>
    <row r="56" spans="1:10" x14ac:dyDescent="0.2">
      <c r="A56" s="102" t="s">
        <v>224</v>
      </c>
      <c r="B56" s="103"/>
      <c r="C56" s="103"/>
      <c r="D56" s="103"/>
      <c r="E56" s="103"/>
      <c r="F56" s="103"/>
      <c r="G56" s="103"/>
      <c r="H56" s="103"/>
      <c r="I56" s="103"/>
      <c r="J56" s="103"/>
    </row>
    <row r="57" spans="1:10" x14ac:dyDescent="0.2">
      <c r="A57" s="102" t="s">
        <v>225</v>
      </c>
      <c r="B57" s="103">
        <v>553457</v>
      </c>
      <c r="C57" s="103"/>
      <c r="D57" s="103"/>
      <c r="E57" s="103"/>
      <c r="F57" s="103">
        <v>524181719</v>
      </c>
      <c r="G57" s="103"/>
      <c r="H57" s="103"/>
      <c r="I57" s="103"/>
      <c r="J57" s="103">
        <v>524735176</v>
      </c>
    </row>
    <row r="58" spans="1:10" x14ac:dyDescent="0.2">
      <c r="A58" s="102" t="s">
        <v>226</v>
      </c>
      <c r="B58" s="103">
        <v>42300726</v>
      </c>
      <c r="C58" s="103"/>
      <c r="D58" s="103"/>
      <c r="E58" s="103"/>
      <c r="F58" s="103">
        <v>11983680</v>
      </c>
      <c r="G58" s="103"/>
      <c r="H58" s="103"/>
      <c r="I58" s="103"/>
      <c r="J58" s="103">
        <v>54284406</v>
      </c>
    </row>
    <row r="59" spans="1:10" x14ac:dyDescent="0.2">
      <c r="A59" s="102" t="s">
        <v>227</v>
      </c>
      <c r="B59" s="103">
        <v>99669830</v>
      </c>
      <c r="C59" s="103">
        <v>819000</v>
      </c>
      <c r="D59" s="103"/>
      <c r="E59" s="103">
        <v>7458075</v>
      </c>
      <c r="F59" s="103">
        <v>67726158</v>
      </c>
      <c r="G59" s="103"/>
      <c r="H59" s="103">
        <v>11566800</v>
      </c>
      <c r="I59" s="103"/>
      <c r="J59" s="103">
        <v>187239863</v>
      </c>
    </row>
    <row r="60" spans="1:10" x14ac:dyDescent="0.2">
      <c r="A60" s="102" t="s">
        <v>228</v>
      </c>
      <c r="B60" s="103"/>
      <c r="C60" s="103"/>
      <c r="D60" s="103"/>
      <c r="E60" s="103"/>
      <c r="F60" s="103"/>
      <c r="G60" s="103"/>
      <c r="H60" s="103"/>
      <c r="I60" s="103"/>
      <c r="J60" s="103"/>
    </row>
    <row r="61" spans="1:10" x14ac:dyDescent="0.2">
      <c r="A61" s="102" t="s">
        <v>229</v>
      </c>
      <c r="B61" s="103">
        <v>128163183</v>
      </c>
      <c r="C61" s="103"/>
      <c r="D61" s="103"/>
      <c r="E61" s="103"/>
      <c r="F61" s="103"/>
      <c r="G61" s="103"/>
      <c r="H61" s="103"/>
      <c r="I61" s="103"/>
      <c r="J61" s="103">
        <v>128163183</v>
      </c>
    </row>
    <row r="62" spans="1:10" x14ac:dyDescent="0.2">
      <c r="A62" s="102" t="s">
        <v>230</v>
      </c>
      <c r="B62" s="103">
        <v>8017543</v>
      </c>
      <c r="C62" s="103">
        <v>988803519</v>
      </c>
      <c r="D62" s="103">
        <v>2250074</v>
      </c>
      <c r="E62" s="103">
        <v>408802</v>
      </c>
      <c r="F62" s="103">
        <v>16559412</v>
      </c>
      <c r="G62" s="103">
        <v>224751646</v>
      </c>
      <c r="H62" s="103">
        <v>272215295</v>
      </c>
      <c r="I62" s="103"/>
      <c r="J62" s="103">
        <v>1513006291</v>
      </c>
    </row>
    <row r="63" spans="1:10" x14ac:dyDescent="0.2">
      <c r="A63" s="102" t="s">
        <v>231</v>
      </c>
      <c r="B63" s="103">
        <v>388802</v>
      </c>
      <c r="C63" s="103">
        <v>630284751</v>
      </c>
      <c r="D63" s="103">
        <v>2250072</v>
      </c>
      <c r="E63" s="103">
        <v>158602</v>
      </c>
      <c r="F63" s="103">
        <v>3261383</v>
      </c>
      <c r="G63" s="103">
        <v>108572226</v>
      </c>
      <c r="H63" s="103">
        <v>187210584</v>
      </c>
      <c r="I63" s="103"/>
      <c r="J63" s="103">
        <v>932126420</v>
      </c>
    </row>
    <row r="64" spans="1:10" x14ac:dyDescent="0.2">
      <c r="A64" s="102" t="s">
        <v>232</v>
      </c>
      <c r="B64" s="103">
        <v>3010231</v>
      </c>
      <c r="C64" s="103">
        <v>357783767</v>
      </c>
      <c r="D64" s="103">
        <v>2</v>
      </c>
      <c r="E64" s="103">
        <v>250200</v>
      </c>
      <c r="F64" s="103">
        <v>11498748</v>
      </c>
      <c r="G64" s="103">
        <v>116179420</v>
      </c>
      <c r="H64" s="103">
        <v>84004709</v>
      </c>
      <c r="I64" s="103"/>
      <c r="J64" s="103">
        <v>572727077</v>
      </c>
    </row>
    <row r="65" spans="1:10" x14ac:dyDescent="0.2">
      <c r="A65" s="102" t="s">
        <v>233</v>
      </c>
      <c r="B65" s="103">
        <v>4618510</v>
      </c>
      <c r="C65" s="103">
        <v>735001</v>
      </c>
      <c r="D65" s="103"/>
      <c r="E65" s="103"/>
      <c r="F65" s="103">
        <v>1799281</v>
      </c>
      <c r="G65" s="103"/>
      <c r="H65" s="103">
        <v>1000002</v>
      </c>
      <c r="I65" s="103"/>
      <c r="J65" s="103">
        <v>8152794</v>
      </c>
    </row>
    <row r="66" spans="1:10" x14ac:dyDescent="0.2">
      <c r="A66" s="102" t="s">
        <v>9</v>
      </c>
      <c r="B66" s="103">
        <v>47251955425</v>
      </c>
      <c r="C66" s="103">
        <v>13583902037</v>
      </c>
      <c r="D66" s="103">
        <v>729331170</v>
      </c>
      <c r="E66" s="103">
        <v>1184653944</v>
      </c>
      <c r="F66" s="103">
        <v>5893265855</v>
      </c>
      <c r="G66" s="103">
        <v>2453987999</v>
      </c>
      <c r="H66" s="103">
        <v>5321841972</v>
      </c>
      <c r="I66" s="103"/>
      <c r="J66" s="103">
        <v>76418938402</v>
      </c>
    </row>
  </sheetData>
  <mergeCells count="1">
    <mergeCell ref="A1:J1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  <pageSetUpPr fitToPage="1"/>
  </sheetPr>
  <dimension ref="A1:K43"/>
  <sheetViews>
    <sheetView view="pageBreakPreview" zoomScaleNormal="100" zoomScaleSheetLayoutView="100" workbookViewId="0"/>
  </sheetViews>
  <sheetFormatPr defaultColWidth="8.90625" defaultRowHeight="11" x14ac:dyDescent="0.2"/>
  <cols>
    <col min="1" max="1" width="32.6328125" style="7" customWidth="1"/>
    <col min="2" max="11" width="15.36328125" style="7" customWidth="1"/>
    <col min="12" max="16384" width="8.90625" style="7"/>
  </cols>
  <sheetData>
    <row r="1" spans="1:11" ht="14" x14ac:dyDescent="0.2">
      <c r="A1" s="45" t="s">
        <v>141</v>
      </c>
      <c r="J1" s="51"/>
      <c r="K1" s="9" t="str">
        <f>"自治体名："&amp;基礎情報!C2</f>
        <v>自治体名：笠間市　一般会計等</v>
      </c>
    </row>
    <row r="2" spans="1:11" ht="13" x14ac:dyDescent="0.2">
      <c r="A2" s="8"/>
      <c r="J2" s="51"/>
      <c r="K2" s="9" t="str">
        <f>"年度：令和"&amp;基礎情報!C3&amp;"年度"</f>
        <v>年度：令和元年度</v>
      </c>
    </row>
    <row r="4" spans="1:11" ht="13" x14ac:dyDescent="0.2">
      <c r="A4" s="5" t="s">
        <v>0</v>
      </c>
      <c r="H4" s="9" t="s">
        <v>105</v>
      </c>
    </row>
    <row r="5" spans="1:11" ht="37.5" customHeight="1" x14ac:dyDescent="0.2">
      <c r="A5" s="3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</row>
    <row r="6" spans="1:11" ht="18" customHeight="1" x14ac:dyDescent="0.2">
      <c r="A6" s="4"/>
      <c r="B6" s="2"/>
      <c r="C6" s="2"/>
      <c r="D6" s="2">
        <f>B6*C6</f>
        <v>0</v>
      </c>
      <c r="E6" s="2"/>
      <c r="F6" s="2">
        <f>B6*E6</f>
        <v>0</v>
      </c>
      <c r="G6" s="2">
        <f>D6-F6</f>
        <v>0</v>
      </c>
      <c r="H6" s="2"/>
    </row>
    <row r="7" spans="1:11" ht="18" customHeight="1" x14ac:dyDescent="0.2">
      <c r="A7" s="4"/>
      <c r="B7" s="2"/>
      <c r="C7" s="2"/>
      <c r="D7" s="2">
        <f t="shared" ref="D7" si="0">B7*C7</f>
        <v>0</v>
      </c>
      <c r="E7" s="2"/>
      <c r="F7" s="2">
        <f t="shared" ref="F7" si="1">B7*E7</f>
        <v>0</v>
      </c>
      <c r="G7" s="2">
        <f t="shared" ref="G7" si="2">D7-F7</f>
        <v>0</v>
      </c>
      <c r="H7" s="2"/>
    </row>
    <row r="8" spans="1:11" ht="18" customHeight="1" x14ac:dyDescent="0.2">
      <c r="A8" s="6" t="s">
        <v>9</v>
      </c>
      <c r="B8" s="2">
        <f t="shared" ref="B8:H8" si="3">SUM(B6:B7)</f>
        <v>0</v>
      </c>
      <c r="C8" s="2">
        <f t="shared" si="3"/>
        <v>0</v>
      </c>
      <c r="D8" s="2">
        <f t="shared" si="3"/>
        <v>0</v>
      </c>
      <c r="E8" s="2">
        <f t="shared" si="3"/>
        <v>0</v>
      </c>
      <c r="F8" s="2">
        <f t="shared" si="3"/>
        <v>0</v>
      </c>
      <c r="G8" s="2">
        <f t="shared" si="3"/>
        <v>0</v>
      </c>
      <c r="H8" s="2">
        <f t="shared" si="3"/>
        <v>0</v>
      </c>
    </row>
    <row r="10" spans="1:11" ht="13" x14ac:dyDescent="0.2">
      <c r="A10" s="5" t="s">
        <v>10</v>
      </c>
      <c r="J10" s="9" t="s">
        <v>105</v>
      </c>
    </row>
    <row r="11" spans="1:11" ht="37.5" customHeight="1" x14ac:dyDescent="0.2">
      <c r="A11" s="3" t="s">
        <v>11</v>
      </c>
      <c r="B11" s="1" t="s">
        <v>12</v>
      </c>
      <c r="C11" s="1" t="s">
        <v>13</v>
      </c>
      <c r="D11" s="1" t="s">
        <v>14</v>
      </c>
      <c r="E11" s="1" t="s">
        <v>15</v>
      </c>
      <c r="F11" s="1" t="s">
        <v>16</v>
      </c>
      <c r="G11" s="1" t="s">
        <v>17</v>
      </c>
      <c r="H11" s="1" t="s">
        <v>18</v>
      </c>
      <c r="I11" s="1" t="s">
        <v>19</v>
      </c>
      <c r="J11" s="1" t="s">
        <v>8</v>
      </c>
    </row>
    <row r="12" spans="1:11" ht="18" customHeight="1" x14ac:dyDescent="0.2">
      <c r="A12" s="4" t="s">
        <v>440</v>
      </c>
      <c r="B12" s="2">
        <v>2012187279</v>
      </c>
      <c r="C12" s="2">
        <v>12000205327</v>
      </c>
      <c r="D12" s="2">
        <v>4913181364</v>
      </c>
      <c r="E12" s="2">
        <f>C12-D12</f>
        <v>7087023963</v>
      </c>
      <c r="F12" s="2">
        <v>4531979872</v>
      </c>
      <c r="G12" s="20">
        <f>IFERROR(B12/F12,0)</f>
        <v>0.44399739977485936</v>
      </c>
      <c r="H12" s="2">
        <f>+E12*G12</f>
        <v>3146620211.714119</v>
      </c>
      <c r="I12" s="2"/>
      <c r="J12" s="2">
        <v>2012186852</v>
      </c>
    </row>
    <row r="13" spans="1:11" ht="18" customHeight="1" x14ac:dyDescent="0.2">
      <c r="A13" s="4" t="s">
        <v>441</v>
      </c>
      <c r="B13" s="2">
        <v>496904000</v>
      </c>
      <c r="C13" s="2">
        <v>30445659470</v>
      </c>
      <c r="D13" s="2">
        <v>29339182660</v>
      </c>
      <c r="E13" s="2">
        <f t="shared" ref="E13" si="4">C13-D13</f>
        <v>1106476810</v>
      </c>
      <c r="F13" s="2">
        <v>636438485</v>
      </c>
      <c r="G13" s="20">
        <f t="shared" ref="G13" si="5">IFERROR(B13/F13,0)</f>
        <v>0.78075731073993737</v>
      </c>
      <c r="H13" s="2">
        <f t="shared" ref="H13" si="6">+E13*G13</f>
        <v>863889858.57170463</v>
      </c>
      <c r="I13" s="2"/>
      <c r="J13" s="2">
        <v>496904000</v>
      </c>
    </row>
    <row r="14" spans="1:11" ht="18" customHeight="1" x14ac:dyDescent="0.2">
      <c r="A14" s="97" t="s">
        <v>442</v>
      </c>
      <c r="B14" s="2">
        <v>1051409681</v>
      </c>
      <c r="C14" s="2">
        <v>1660869975</v>
      </c>
      <c r="D14" s="2">
        <v>1211054003</v>
      </c>
      <c r="E14" s="2">
        <f t="shared" ref="E14:E18" si="7">C14-D14</f>
        <v>449815972</v>
      </c>
      <c r="F14" s="2">
        <v>1060770398</v>
      </c>
      <c r="G14" s="20">
        <f t="shared" ref="G14:G18" si="8">IFERROR(B14/F14,0)</f>
        <v>0.99117554843380917</v>
      </c>
      <c r="H14" s="2">
        <f t="shared" ref="H14:H18" si="9">+E14*G14</f>
        <v>445846592.74138695</v>
      </c>
      <c r="I14" s="2">
        <v>601593709</v>
      </c>
      <c r="J14" s="2">
        <v>1051409608</v>
      </c>
    </row>
    <row r="15" spans="1:11" ht="18" customHeight="1" x14ac:dyDescent="0.2">
      <c r="A15" s="97" t="s">
        <v>438</v>
      </c>
      <c r="B15" s="2">
        <v>10200000</v>
      </c>
      <c r="C15" s="2">
        <v>98589458</v>
      </c>
      <c r="D15" s="2">
        <v>20131612</v>
      </c>
      <c r="E15" s="2">
        <f t="shared" si="7"/>
        <v>78457846</v>
      </c>
      <c r="F15" s="2">
        <v>20000000</v>
      </c>
      <c r="G15" s="20">
        <f t="shared" si="8"/>
        <v>0.51</v>
      </c>
      <c r="H15" s="2">
        <f t="shared" si="9"/>
        <v>40013501.460000001</v>
      </c>
      <c r="I15" s="2"/>
      <c r="J15" s="2">
        <v>10200000</v>
      </c>
    </row>
    <row r="16" spans="1:11" ht="18" customHeight="1" x14ac:dyDescent="0.2">
      <c r="A16" s="97" t="s">
        <v>443</v>
      </c>
      <c r="B16" s="2">
        <v>3000000</v>
      </c>
      <c r="C16" s="2">
        <v>411041728</v>
      </c>
      <c r="D16" s="2">
        <v>40234400</v>
      </c>
      <c r="E16" s="2">
        <f t="shared" si="7"/>
        <v>370807328</v>
      </c>
      <c r="F16" s="2">
        <v>3000000</v>
      </c>
      <c r="G16" s="20">
        <f t="shared" si="8"/>
        <v>1</v>
      </c>
      <c r="H16" s="2">
        <f t="shared" si="9"/>
        <v>370807328</v>
      </c>
      <c r="I16" s="2"/>
      <c r="J16" s="2">
        <v>3000000</v>
      </c>
    </row>
    <row r="17" spans="1:11" ht="18" customHeight="1" x14ac:dyDescent="0.2">
      <c r="A17" s="97" t="s">
        <v>444</v>
      </c>
      <c r="B17" s="2">
        <v>10000000</v>
      </c>
      <c r="C17" s="2">
        <v>54015900</v>
      </c>
      <c r="D17" s="2">
        <v>21785225</v>
      </c>
      <c r="E17" s="2">
        <f t="shared" si="7"/>
        <v>32230675</v>
      </c>
      <c r="F17" s="2">
        <v>10000000</v>
      </c>
      <c r="G17" s="20">
        <f t="shared" si="8"/>
        <v>1</v>
      </c>
      <c r="H17" s="2">
        <f t="shared" si="9"/>
        <v>32230675</v>
      </c>
      <c r="I17" s="2"/>
      <c r="J17" s="2">
        <v>10000000</v>
      </c>
    </row>
    <row r="18" spans="1:11" ht="18" customHeight="1" x14ac:dyDescent="0.2">
      <c r="A18" s="97" t="s">
        <v>439</v>
      </c>
      <c r="B18" s="2">
        <v>36500000</v>
      </c>
      <c r="C18" s="2">
        <v>50000208</v>
      </c>
      <c r="D18" s="2">
        <v>0</v>
      </c>
      <c r="E18" s="2">
        <f t="shared" si="7"/>
        <v>50000208</v>
      </c>
      <c r="F18" s="2">
        <v>50000000</v>
      </c>
      <c r="G18" s="20">
        <f t="shared" si="8"/>
        <v>0.73</v>
      </c>
      <c r="H18" s="2">
        <f t="shared" si="9"/>
        <v>36500151.839999996</v>
      </c>
      <c r="I18" s="2"/>
      <c r="J18" s="2">
        <v>36500000</v>
      </c>
    </row>
    <row r="19" spans="1:11" ht="18" customHeight="1" x14ac:dyDescent="0.2">
      <c r="A19" s="6" t="s">
        <v>9</v>
      </c>
      <c r="B19" s="2">
        <f>SUM(B12:B18)</f>
        <v>3620200960</v>
      </c>
      <c r="C19" s="2">
        <f>SUM(C12:C18)</f>
        <v>44720382066</v>
      </c>
      <c r="D19" s="2">
        <f>SUM(D12:D18)</f>
        <v>35545569264</v>
      </c>
      <c r="E19" s="2">
        <f>SUM(E12:E18)</f>
        <v>9174812802</v>
      </c>
      <c r="F19" s="2">
        <f>SUM(F12:F18)</f>
        <v>6312188755</v>
      </c>
      <c r="G19" s="2"/>
      <c r="H19" s="2">
        <f>SUM(H12:H18)</f>
        <v>4935908319.3272114</v>
      </c>
      <c r="I19" s="2">
        <f>SUM(I12:I18)</f>
        <v>601593709</v>
      </c>
      <c r="J19" s="2">
        <f>SUM(J12:J18)</f>
        <v>3620200460</v>
      </c>
    </row>
    <row r="21" spans="1:11" ht="13" x14ac:dyDescent="0.2">
      <c r="A21" s="5" t="s">
        <v>20</v>
      </c>
      <c r="K21" s="9" t="s">
        <v>105</v>
      </c>
    </row>
    <row r="22" spans="1:11" ht="37.5" customHeight="1" x14ac:dyDescent="0.2">
      <c r="A22" s="3" t="s">
        <v>11</v>
      </c>
      <c r="B22" s="1" t="s">
        <v>21</v>
      </c>
      <c r="C22" s="1" t="s">
        <v>13</v>
      </c>
      <c r="D22" s="1" t="s">
        <v>14</v>
      </c>
      <c r="E22" s="1" t="s">
        <v>15</v>
      </c>
      <c r="F22" s="1" t="s">
        <v>16</v>
      </c>
      <c r="G22" s="1" t="s">
        <v>17</v>
      </c>
      <c r="H22" s="1" t="s">
        <v>18</v>
      </c>
      <c r="I22" s="1" t="s">
        <v>22</v>
      </c>
      <c r="J22" s="1" t="s">
        <v>23</v>
      </c>
      <c r="K22" s="1" t="s">
        <v>8</v>
      </c>
    </row>
    <row r="23" spans="1:11" ht="18" customHeight="1" x14ac:dyDescent="0.2">
      <c r="A23" s="4" t="s">
        <v>445</v>
      </c>
      <c r="B23" s="2">
        <v>20000000</v>
      </c>
      <c r="C23" s="2">
        <v>939166000</v>
      </c>
      <c r="D23" s="2">
        <v>194630000</v>
      </c>
      <c r="E23" s="2">
        <f>C23-D23</f>
        <v>744536000</v>
      </c>
      <c r="F23" s="2">
        <v>200000000</v>
      </c>
      <c r="G23" s="20">
        <f t="shared" ref="G23" si="10">IFERROR(B23/F23,0)</f>
        <v>0.1</v>
      </c>
      <c r="H23" s="2">
        <f>+E23*G23</f>
        <v>74453600</v>
      </c>
      <c r="I23" s="2"/>
      <c r="J23" s="2">
        <f>B23-I23</f>
        <v>20000000</v>
      </c>
      <c r="K23" s="2"/>
    </row>
    <row r="24" spans="1:11" ht="18" customHeight="1" x14ac:dyDescent="0.2">
      <c r="A24" s="66" t="s">
        <v>446</v>
      </c>
      <c r="B24" s="2">
        <v>300000</v>
      </c>
      <c r="C24" s="2">
        <v>3081594773</v>
      </c>
      <c r="D24" s="2">
        <v>695697023</v>
      </c>
      <c r="E24" s="2">
        <f t="shared" ref="E24:E41" si="11">C24-D24</f>
        <v>2385897750</v>
      </c>
      <c r="F24" s="2">
        <v>20000000</v>
      </c>
      <c r="G24" s="20">
        <f t="shared" ref="G24:G41" si="12">IFERROR(B24/F24,0)</f>
        <v>1.4999999999999999E-2</v>
      </c>
      <c r="H24" s="2">
        <f t="shared" ref="H24:H41" si="13">+E24*G24</f>
        <v>35788466.25</v>
      </c>
      <c r="I24" s="2"/>
      <c r="J24" s="2">
        <f t="shared" ref="J24:J41" si="14">B24-I24</f>
        <v>300000</v>
      </c>
      <c r="K24" s="2"/>
    </row>
    <row r="25" spans="1:11" ht="18" customHeight="1" x14ac:dyDescent="0.2">
      <c r="A25" s="92" t="s">
        <v>453</v>
      </c>
      <c r="B25" s="2">
        <v>500000000</v>
      </c>
      <c r="C25" s="2">
        <v>13284860804</v>
      </c>
      <c r="D25" s="2">
        <v>959306168</v>
      </c>
      <c r="E25" s="2">
        <f t="shared" ref="E25:E32" si="15">C25-D25</f>
        <v>12325554636</v>
      </c>
      <c r="F25" s="2">
        <v>768274300</v>
      </c>
      <c r="G25" s="20">
        <f t="shared" ref="G25:G32" si="16">IFERROR(B25/F25,0)</f>
        <v>0.65080922269559194</v>
      </c>
      <c r="H25" s="2">
        <f t="shared" ref="H25:H32" si="17">+E25*G25</f>
        <v>8021584631.9472094</v>
      </c>
      <c r="I25" s="2"/>
      <c r="J25" s="2">
        <f t="shared" ref="J25:J32" si="18">B25-I25</f>
        <v>500000000</v>
      </c>
      <c r="K25" s="2"/>
    </row>
    <row r="26" spans="1:11" ht="18" customHeight="1" x14ac:dyDescent="0.2">
      <c r="A26" s="92" t="s">
        <v>454</v>
      </c>
      <c r="B26" s="2">
        <v>59623000</v>
      </c>
      <c r="C26" s="2">
        <v>512412453969</v>
      </c>
      <c r="D26" s="2">
        <v>460009219726</v>
      </c>
      <c r="E26" s="2">
        <f t="shared" si="15"/>
        <v>52403234243</v>
      </c>
      <c r="F26" s="2">
        <v>8858620135</v>
      </c>
      <c r="G26" s="20">
        <f t="shared" si="16"/>
        <v>6.7305064548859334E-3</v>
      </c>
      <c r="H26" s="2">
        <f t="shared" si="17"/>
        <v>352700306.32941109</v>
      </c>
      <c r="I26" s="2"/>
      <c r="J26" s="2">
        <f t="shared" si="18"/>
        <v>59623000</v>
      </c>
      <c r="K26" s="2"/>
    </row>
    <row r="27" spans="1:11" ht="18" customHeight="1" x14ac:dyDescent="0.2">
      <c r="A27" s="92" t="s">
        <v>455</v>
      </c>
      <c r="B27" s="2">
        <v>2810000</v>
      </c>
      <c r="C27" s="2">
        <v>427133858</v>
      </c>
      <c r="D27" s="2">
        <v>1168206</v>
      </c>
      <c r="E27" s="2">
        <f t="shared" si="15"/>
        <v>425965652</v>
      </c>
      <c r="F27" s="2">
        <v>417571548</v>
      </c>
      <c r="G27" s="20">
        <f t="shared" si="16"/>
        <v>6.7293856908086083E-3</v>
      </c>
      <c r="H27" s="2">
        <f t="shared" si="17"/>
        <v>2866487.163344759</v>
      </c>
      <c r="I27" s="2"/>
      <c r="J27" s="2">
        <f t="shared" si="18"/>
        <v>2810000</v>
      </c>
      <c r="K27" s="2"/>
    </row>
    <row r="28" spans="1:11" ht="18" customHeight="1" x14ac:dyDescent="0.2">
      <c r="A28" s="92" t="s">
        <v>456</v>
      </c>
      <c r="B28" s="2">
        <v>2876000</v>
      </c>
      <c r="C28" s="2">
        <v>882819445</v>
      </c>
      <c r="D28" s="2">
        <v>472304</v>
      </c>
      <c r="E28" s="2">
        <f t="shared" si="15"/>
        <v>882347141</v>
      </c>
      <c r="F28" s="2">
        <v>804311000</v>
      </c>
      <c r="G28" s="20">
        <f t="shared" si="16"/>
        <v>3.575731278075272E-3</v>
      </c>
      <c r="H28" s="2">
        <f t="shared" si="17"/>
        <v>3155036.2701939922</v>
      </c>
      <c r="I28" s="2"/>
      <c r="J28" s="2">
        <f t="shared" si="18"/>
        <v>2876000</v>
      </c>
      <c r="K28" s="2"/>
    </row>
    <row r="29" spans="1:11" ht="18" customHeight="1" x14ac:dyDescent="0.2">
      <c r="A29" s="92" t="s">
        <v>457</v>
      </c>
      <c r="B29" s="2">
        <v>2827000</v>
      </c>
      <c r="C29" s="2">
        <v>570923474</v>
      </c>
      <c r="D29" s="2">
        <v>10034295</v>
      </c>
      <c r="E29" s="2">
        <f t="shared" si="15"/>
        <v>560889179</v>
      </c>
      <c r="F29" s="2">
        <v>491400000</v>
      </c>
      <c r="G29" s="20">
        <f t="shared" si="16"/>
        <v>5.7529507529507527E-3</v>
      </c>
      <c r="H29" s="2">
        <f t="shared" si="17"/>
        <v>3226767.8246499794</v>
      </c>
      <c r="I29" s="2"/>
      <c r="J29" s="2">
        <f t="shared" si="18"/>
        <v>2827000</v>
      </c>
      <c r="K29" s="2"/>
    </row>
    <row r="30" spans="1:11" ht="18" customHeight="1" x14ac:dyDescent="0.2">
      <c r="A30" s="92" t="s">
        <v>458</v>
      </c>
      <c r="B30" s="2">
        <v>1000000</v>
      </c>
      <c r="C30" s="2">
        <v>1945597298</v>
      </c>
      <c r="D30" s="2">
        <v>354466455</v>
      </c>
      <c r="E30" s="2">
        <f t="shared" si="15"/>
        <v>1591130843</v>
      </c>
      <c r="F30" s="2">
        <v>542300000</v>
      </c>
      <c r="G30" s="20">
        <f t="shared" si="16"/>
        <v>1.8439977872026553E-3</v>
      </c>
      <c r="H30" s="2">
        <f t="shared" si="17"/>
        <v>2934041.7536418955</v>
      </c>
      <c r="I30" s="2"/>
      <c r="J30" s="2">
        <f t="shared" si="18"/>
        <v>1000000</v>
      </c>
      <c r="K30" s="2"/>
    </row>
    <row r="31" spans="1:11" ht="18" customHeight="1" x14ac:dyDescent="0.2">
      <c r="A31" s="92" t="s">
        <v>459</v>
      </c>
      <c r="B31" s="2">
        <v>2400000</v>
      </c>
      <c r="C31" s="2">
        <v>4668767</v>
      </c>
      <c r="D31" s="2">
        <v>1760</v>
      </c>
      <c r="E31" s="2">
        <f t="shared" si="15"/>
        <v>4667007</v>
      </c>
      <c r="F31" s="2">
        <v>41240000</v>
      </c>
      <c r="G31" s="20">
        <f t="shared" si="16"/>
        <v>5.8195926285160036E-2</v>
      </c>
      <c r="H31" s="2">
        <f t="shared" si="17"/>
        <v>271600.79534432589</v>
      </c>
      <c r="I31" s="2">
        <f>2400000-381</f>
        <v>2399619</v>
      </c>
      <c r="J31" s="2">
        <f t="shared" si="18"/>
        <v>381</v>
      </c>
      <c r="K31" s="2"/>
    </row>
    <row r="32" spans="1:11" ht="18" customHeight="1" x14ac:dyDescent="0.2">
      <c r="A32" s="92" t="s">
        <v>460</v>
      </c>
      <c r="B32" s="2">
        <v>886000</v>
      </c>
      <c r="C32" s="2">
        <v>331732466</v>
      </c>
      <c r="D32" s="2">
        <v>2724292</v>
      </c>
      <c r="E32" s="2">
        <f t="shared" si="15"/>
        <v>329008174</v>
      </c>
      <c r="F32" s="2">
        <v>317930000</v>
      </c>
      <c r="G32" s="20">
        <f t="shared" si="16"/>
        <v>2.7867769634825276E-3</v>
      </c>
      <c r="H32" s="2">
        <f t="shared" si="17"/>
        <v>916872.40010065108</v>
      </c>
      <c r="I32" s="2"/>
      <c r="J32" s="2">
        <f t="shared" si="18"/>
        <v>886000</v>
      </c>
      <c r="K32" s="2"/>
    </row>
    <row r="33" spans="1:11" ht="18" customHeight="1" x14ac:dyDescent="0.2">
      <c r="A33" s="66" t="s">
        <v>461</v>
      </c>
      <c r="B33" s="2">
        <v>200000</v>
      </c>
      <c r="C33" s="2">
        <v>4262838108</v>
      </c>
      <c r="D33" s="2">
        <v>1272479241</v>
      </c>
      <c r="E33" s="2">
        <f t="shared" si="11"/>
        <v>2990358867</v>
      </c>
      <c r="F33" s="2">
        <v>74175000</v>
      </c>
      <c r="G33" s="20">
        <f t="shared" si="12"/>
        <v>2.6963262554769128E-3</v>
      </c>
      <c r="H33" s="2">
        <f t="shared" si="13"/>
        <v>8062983.1263902932</v>
      </c>
      <c r="I33" s="2"/>
      <c r="J33" s="2">
        <f t="shared" si="14"/>
        <v>200000</v>
      </c>
      <c r="K33" s="2"/>
    </row>
    <row r="34" spans="1:11" ht="18" customHeight="1" x14ac:dyDescent="0.2">
      <c r="A34" s="66" t="s">
        <v>462</v>
      </c>
      <c r="B34" s="2">
        <v>40000</v>
      </c>
      <c r="C34" s="2">
        <v>2983765089</v>
      </c>
      <c r="D34" s="2">
        <v>735135961</v>
      </c>
      <c r="E34" s="2">
        <f t="shared" si="11"/>
        <v>2248629128</v>
      </c>
      <c r="F34" s="2">
        <v>400000000</v>
      </c>
      <c r="G34" s="20">
        <f t="shared" si="12"/>
        <v>1E-4</v>
      </c>
      <c r="H34" s="2">
        <f t="shared" si="13"/>
        <v>224862.91280000002</v>
      </c>
      <c r="I34" s="2"/>
      <c r="J34" s="2">
        <f t="shared" si="14"/>
        <v>40000</v>
      </c>
      <c r="K34" s="2"/>
    </row>
    <row r="35" spans="1:11" ht="18" customHeight="1" x14ac:dyDescent="0.2">
      <c r="A35" s="66" t="s">
        <v>463</v>
      </c>
      <c r="B35" s="2">
        <v>6100000</v>
      </c>
      <c r="C35" s="2">
        <v>38251049957</v>
      </c>
      <c r="D35" s="2">
        <v>36636841844</v>
      </c>
      <c r="E35" s="2">
        <f t="shared" si="11"/>
        <v>1614208113</v>
      </c>
      <c r="F35" s="2">
        <v>1575894417</v>
      </c>
      <c r="G35" s="20">
        <f t="shared" si="12"/>
        <v>3.8708176983153816E-3</v>
      </c>
      <c r="H35" s="2">
        <f>+E35*G35</f>
        <v>6248305.3325646752</v>
      </c>
      <c r="I35" s="2"/>
      <c r="J35" s="2">
        <f t="shared" si="14"/>
        <v>6100000</v>
      </c>
      <c r="K35" s="2"/>
    </row>
    <row r="36" spans="1:11" ht="18" customHeight="1" x14ac:dyDescent="0.2">
      <c r="A36" s="66" t="s">
        <v>448</v>
      </c>
      <c r="B36" s="2">
        <v>28500000</v>
      </c>
      <c r="C36" s="2">
        <v>2049445855</v>
      </c>
      <c r="D36" s="2">
        <v>451813000</v>
      </c>
      <c r="E36" s="2">
        <f t="shared" si="11"/>
        <v>1597632855</v>
      </c>
      <c r="F36" s="2">
        <v>1900550000</v>
      </c>
      <c r="G36" s="20">
        <f t="shared" si="12"/>
        <v>1.4995659151298309E-2</v>
      </c>
      <c r="H36" s="2">
        <f t="shared" si="13"/>
        <v>23957557.742495593</v>
      </c>
      <c r="I36" s="2"/>
      <c r="J36" s="2">
        <f t="shared" si="14"/>
        <v>28500000</v>
      </c>
      <c r="K36" s="2"/>
    </row>
    <row r="37" spans="1:11" ht="18" customHeight="1" x14ac:dyDescent="0.2">
      <c r="A37" s="105" t="s">
        <v>449</v>
      </c>
      <c r="B37" s="2">
        <v>12860000</v>
      </c>
      <c r="C37" s="2">
        <v>145791021704</v>
      </c>
      <c r="D37" s="2">
        <v>138472947099</v>
      </c>
      <c r="E37" s="2">
        <f t="shared" ref="E37" si="19">C37-D37</f>
        <v>7318074605</v>
      </c>
      <c r="F37" s="2">
        <v>4536160000</v>
      </c>
      <c r="G37" s="20">
        <f t="shared" ref="G37" si="20">IFERROR(B37/F37,0)</f>
        <v>2.8349970018694227E-3</v>
      </c>
      <c r="H37" s="2">
        <f t="shared" ref="H37" si="21">+E37*G37</f>
        <v>20746719.56463176</v>
      </c>
      <c r="I37" s="2"/>
      <c r="J37" s="2">
        <f t="shared" ref="J37" si="22">B37-I37</f>
        <v>12860000</v>
      </c>
      <c r="K37" s="2"/>
    </row>
    <row r="38" spans="1:11" ht="18" customHeight="1" x14ac:dyDescent="0.2">
      <c r="A38" s="66" t="s">
        <v>450</v>
      </c>
      <c r="B38" s="2">
        <v>470000</v>
      </c>
      <c r="C38" s="2">
        <v>1752961782</v>
      </c>
      <c r="D38" s="2">
        <v>1137607523</v>
      </c>
      <c r="E38" s="2">
        <f t="shared" si="11"/>
        <v>615354259</v>
      </c>
      <c r="F38" s="2">
        <v>30000000</v>
      </c>
      <c r="G38" s="20">
        <f t="shared" si="12"/>
        <v>1.5666666666666666E-2</v>
      </c>
      <c r="H38" s="2">
        <f t="shared" si="13"/>
        <v>9640550.0576666668</v>
      </c>
      <c r="I38" s="2"/>
      <c r="J38" s="2">
        <f t="shared" si="14"/>
        <v>470000</v>
      </c>
      <c r="K38" s="2"/>
    </row>
    <row r="39" spans="1:11" ht="18" customHeight="1" x14ac:dyDescent="0.2">
      <c r="A39" s="66" t="s">
        <v>447</v>
      </c>
      <c r="B39" s="2">
        <v>1050000</v>
      </c>
      <c r="C39" s="2">
        <v>1652240974</v>
      </c>
      <c r="D39" s="2">
        <v>1263200781</v>
      </c>
      <c r="E39" s="2">
        <f t="shared" si="11"/>
        <v>389040193</v>
      </c>
      <c r="F39" s="2">
        <v>187500000</v>
      </c>
      <c r="G39" s="20">
        <f t="shared" si="12"/>
        <v>5.5999999999999999E-3</v>
      </c>
      <c r="H39" s="2">
        <f t="shared" si="13"/>
        <v>2178625.0808000001</v>
      </c>
      <c r="I39" s="2"/>
      <c r="J39" s="2">
        <f t="shared" si="14"/>
        <v>1050000</v>
      </c>
      <c r="K39" s="2"/>
    </row>
    <row r="40" spans="1:11" ht="18" customHeight="1" x14ac:dyDescent="0.2">
      <c r="A40" s="66" t="s">
        <v>451</v>
      </c>
      <c r="B40" s="2">
        <v>5700000</v>
      </c>
      <c r="C40" s="2">
        <v>24346700000000</v>
      </c>
      <c r="D40" s="2">
        <v>24022803000000</v>
      </c>
      <c r="E40" s="2">
        <f t="shared" si="11"/>
        <v>323897000000</v>
      </c>
      <c r="F40" s="2">
        <v>16602000000</v>
      </c>
      <c r="G40" s="20">
        <f t="shared" si="12"/>
        <v>3.4333212865919767E-4</v>
      </c>
      <c r="H40" s="2">
        <f t="shared" si="13"/>
        <v>111204246.47632815</v>
      </c>
      <c r="I40" s="2"/>
      <c r="J40" s="2">
        <f t="shared" si="14"/>
        <v>5700000</v>
      </c>
      <c r="K40" s="2"/>
    </row>
    <row r="41" spans="1:11" ht="18" customHeight="1" x14ac:dyDescent="0.2">
      <c r="A41" s="66" t="s">
        <v>452</v>
      </c>
      <c r="B41" s="2">
        <v>500000</v>
      </c>
      <c r="C41" s="2">
        <v>234521187</v>
      </c>
      <c r="D41" s="2">
        <v>193088975</v>
      </c>
      <c r="E41" s="2">
        <f t="shared" si="11"/>
        <v>41432212</v>
      </c>
      <c r="F41" s="2">
        <v>97750000</v>
      </c>
      <c r="G41" s="20">
        <f t="shared" si="12"/>
        <v>5.1150895140664966E-3</v>
      </c>
      <c r="H41" s="2">
        <f t="shared" si="13"/>
        <v>211929.47314578007</v>
      </c>
      <c r="I41" s="2">
        <f>500000-211929</f>
        <v>288071</v>
      </c>
      <c r="J41" s="2">
        <f t="shared" si="14"/>
        <v>211929</v>
      </c>
      <c r="K41" s="2"/>
    </row>
    <row r="42" spans="1:11" ht="18" customHeight="1" x14ac:dyDescent="0.2">
      <c r="A42" s="92" t="s">
        <v>408</v>
      </c>
      <c r="B42" s="2"/>
      <c r="C42" s="2"/>
      <c r="D42" s="2"/>
      <c r="E42" s="2"/>
      <c r="F42" s="2"/>
      <c r="G42" s="20"/>
      <c r="H42" s="2"/>
      <c r="I42" s="2"/>
      <c r="J42" s="2">
        <v>5565579</v>
      </c>
      <c r="K42" s="2"/>
    </row>
    <row r="43" spans="1:11" ht="18" customHeight="1" x14ac:dyDescent="0.2">
      <c r="A43" s="6" t="s">
        <v>9</v>
      </c>
      <c r="B43" s="2">
        <f>SUM(B23:B42)</f>
        <v>648142000</v>
      </c>
      <c r="C43" s="2">
        <f>SUM(C23:C42)</f>
        <v>25077558795510</v>
      </c>
      <c r="D43" s="2">
        <f>SUM(D23:D42)</f>
        <v>24665193834653</v>
      </c>
      <c r="E43" s="2">
        <f>SUM(E23:E42)</f>
        <v>412364960857</v>
      </c>
      <c r="F43" s="2">
        <f>SUM(F23:F42)</f>
        <v>37865676400</v>
      </c>
      <c r="G43" s="2"/>
      <c r="H43" s="2">
        <f>SUM(H23:H42)</f>
        <v>8680373590.5007191</v>
      </c>
      <c r="I43" s="2">
        <f>SUM(I23:I42)</f>
        <v>2687690</v>
      </c>
      <c r="J43" s="2">
        <f>SUM(J23:J42)</f>
        <v>651019889</v>
      </c>
      <c r="K43" s="2">
        <f>SUM(K23:K42)</f>
        <v>0</v>
      </c>
    </row>
  </sheetData>
  <phoneticPr fontId="3"/>
  <pageMargins left="0.39370078740157483" right="0.39370078740157483" top="0.6692913385826772" bottom="0.19685039370078741" header="0.19685039370078741" footer="0.19685039370078741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FFCC"/>
    <pageSetUpPr fitToPage="1"/>
  </sheetPr>
  <dimension ref="A1:G33"/>
  <sheetViews>
    <sheetView view="pageBreakPreview" topLeftCell="A7" zoomScaleNormal="100" zoomScaleSheetLayoutView="100" workbookViewId="0"/>
  </sheetViews>
  <sheetFormatPr defaultColWidth="8.90625" defaultRowHeight="11" x14ac:dyDescent="0.2"/>
  <cols>
    <col min="1" max="1" width="35" style="7" bestFit="1" customWidth="1"/>
    <col min="2" max="7" width="19.90625" style="7" customWidth="1"/>
    <col min="8" max="16384" width="8.90625" style="7"/>
  </cols>
  <sheetData>
    <row r="1" spans="1:7" ht="14" x14ac:dyDescent="0.2">
      <c r="A1" s="45" t="s">
        <v>142</v>
      </c>
      <c r="G1" s="9" t="str">
        <f>"自治体名："&amp;基礎情報!C2</f>
        <v>自治体名：笠間市　一般会計等</v>
      </c>
    </row>
    <row r="2" spans="1:7" ht="13" x14ac:dyDescent="0.2">
      <c r="A2" s="8"/>
      <c r="G2" s="9" t="str">
        <f>"年度：令和"&amp;基礎情報!C3&amp;"年度"</f>
        <v>年度：令和元年度</v>
      </c>
    </row>
    <row r="3" spans="1:7" ht="13" x14ac:dyDescent="0.2">
      <c r="A3" s="8"/>
      <c r="G3" s="56"/>
    </row>
    <row r="4" spans="1:7" ht="13" x14ac:dyDescent="0.2">
      <c r="G4" s="9" t="s">
        <v>105</v>
      </c>
    </row>
    <row r="5" spans="1:7" ht="22.5" customHeight="1" x14ac:dyDescent="0.2">
      <c r="A5" s="3" t="s">
        <v>29</v>
      </c>
      <c r="B5" s="3" t="s">
        <v>28</v>
      </c>
      <c r="C5" s="3" t="s">
        <v>27</v>
      </c>
      <c r="D5" s="3" t="s">
        <v>26</v>
      </c>
      <c r="E5" s="3" t="s">
        <v>25</v>
      </c>
      <c r="F5" s="1" t="s">
        <v>24</v>
      </c>
      <c r="G5" s="1" t="s">
        <v>8</v>
      </c>
    </row>
    <row r="6" spans="1:7" ht="18" customHeight="1" x14ac:dyDescent="0.2">
      <c r="A6" s="4" t="s">
        <v>164</v>
      </c>
      <c r="B6" s="2">
        <v>6903666876</v>
      </c>
      <c r="C6" s="2"/>
      <c r="D6" s="2"/>
      <c r="E6" s="2"/>
      <c r="F6" s="2">
        <f>SUM(B6:E6)</f>
        <v>6903666876</v>
      </c>
      <c r="G6" s="2">
        <v>6903667000</v>
      </c>
    </row>
    <row r="7" spans="1:7" ht="18" customHeight="1" x14ac:dyDescent="0.2">
      <c r="A7" s="4" t="s">
        <v>409</v>
      </c>
      <c r="B7" s="2">
        <f>1671224198-C7</f>
        <v>1670624198</v>
      </c>
      <c r="C7" s="2">
        <v>600000</v>
      </c>
      <c r="D7" s="2"/>
      <c r="E7" s="2"/>
      <c r="F7" s="2">
        <f t="shared" ref="F7:F32" si="0">SUM(B7:E7)</f>
        <v>1671224198</v>
      </c>
      <c r="G7" s="2">
        <v>1894192000</v>
      </c>
    </row>
    <row r="8" spans="1:7" ht="18" customHeight="1" x14ac:dyDescent="0.2">
      <c r="A8" s="92" t="s">
        <v>464</v>
      </c>
      <c r="B8" s="2">
        <v>26911995</v>
      </c>
      <c r="C8" s="2"/>
      <c r="D8" s="2"/>
      <c r="E8" s="2"/>
      <c r="F8" s="2">
        <f t="shared" ref="F8:F31" si="1">SUM(B8:E8)</f>
        <v>26911995</v>
      </c>
      <c r="G8" s="2">
        <v>31982000</v>
      </c>
    </row>
    <row r="9" spans="1:7" ht="18" customHeight="1" x14ac:dyDescent="0.2">
      <c r="A9" s="92" t="s">
        <v>465</v>
      </c>
      <c r="B9" s="2">
        <v>10823237</v>
      </c>
      <c r="C9" s="2"/>
      <c r="D9" s="2"/>
      <c r="E9" s="2"/>
      <c r="F9" s="2">
        <f t="shared" si="1"/>
        <v>10823237</v>
      </c>
      <c r="G9" s="2">
        <v>10823000</v>
      </c>
    </row>
    <row r="10" spans="1:7" ht="18" customHeight="1" x14ac:dyDescent="0.2">
      <c r="A10" s="92" t="s">
        <v>466</v>
      </c>
      <c r="B10" s="2">
        <v>142641549</v>
      </c>
      <c r="C10" s="2"/>
      <c r="D10" s="2"/>
      <c r="E10" s="2"/>
      <c r="F10" s="2">
        <f t="shared" si="1"/>
        <v>142641549</v>
      </c>
      <c r="G10" s="2">
        <v>142642000</v>
      </c>
    </row>
    <row r="11" spans="1:7" ht="18" customHeight="1" x14ac:dyDescent="0.2">
      <c r="A11" s="92" t="s">
        <v>467</v>
      </c>
      <c r="B11" s="2">
        <v>11554896</v>
      </c>
      <c r="C11" s="2"/>
      <c r="D11" s="2"/>
      <c r="E11" s="2"/>
      <c r="F11" s="2">
        <f t="shared" si="1"/>
        <v>11554896</v>
      </c>
      <c r="G11" s="2">
        <v>11555000</v>
      </c>
    </row>
    <row r="12" spans="1:7" ht="18" customHeight="1" x14ac:dyDescent="0.2">
      <c r="A12" s="92" t="s">
        <v>468</v>
      </c>
      <c r="B12" s="2">
        <v>729088398</v>
      </c>
      <c r="C12" s="2"/>
      <c r="D12" s="2"/>
      <c r="E12" s="2"/>
      <c r="F12" s="2">
        <f t="shared" si="1"/>
        <v>729088398</v>
      </c>
      <c r="G12" s="2">
        <v>729088000</v>
      </c>
    </row>
    <row r="13" spans="1:7" ht="18" customHeight="1" x14ac:dyDescent="0.2">
      <c r="A13" s="106" t="s">
        <v>469</v>
      </c>
      <c r="B13" s="2">
        <v>83119256</v>
      </c>
      <c r="C13" s="2"/>
      <c r="D13" s="2"/>
      <c r="E13" s="2"/>
      <c r="F13" s="2">
        <f t="shared" ref="F13:F21" si="2">SUM(B13:E13)</f>
        <v>83119256</v>
      </c>
      <c r="G13" s="2">
        <v>106027000</v>
      </c>
    </row>
    <row r="14" spans="1:7" ht="18" customHeight="1" x14ac:dyDescent="0.2">
      <c r="A14" s="106" t="s">
        <v>470</v>
      </c>
      <c r="B14" s="2">
        <v>34675389</v>
      </c>
      <c r="C14" s="2"/>
      <c r="D14" s="2"/>
      <c r="E14" s="2"/>
      <c r="F14" s="2">
        <f t="shared" si="2"/>
        <v>34675389</v>
      </c>
      <c r="G14" s="2">
        <v>34675000</v>
      </c>
    </row>
    <row r="15" spans="1:7" ht="18" customHeight="1" x14ac:dyDescent="0.2">
      <c r="A15" s="106" t="s">
        <v>471</v>
      </c>
      <c r="B15" s="2">
        <v>87405490</v>
      </c>
      <c r="C15" s="2"/>
      <c r="D15" s="2"/>
      <c r="E15" s="2"/>
      <c r="F15" s="2">
        <f t="shared" si="2"/>
        <v>87405490</v>
      </c>
      <c r="G15" s="2">
        <v>87406000</v>
      </c>
    </row>
    <row r="16" spans="1:7" ht="18" customHeight="1" x14ac:dyDescent="0.2">
      <c r="A16" s="106" t="s">
        <v>472</v>
      </c>
      <c r="B16" s="2">
        <v>226607290</v>
      </c>
      <c r="C16" s="2"/>
      <c r="D16" s="2"/>
      <c r="E16" s="2"/>
      <c r="F16" s="2">
        <f t="shared" ref="F16:F17" si="3">SUM(B16:E16)</f>
        <v>226607290</v>
      </c>
      <c r="G16" s="2">
        <v>226433000</v>
      </c>
    </row>
    <row r="17" spans="1:7" ht="18" customHeight="1" x14ac:dyDescent="0.2">
      <c r="A17" s="106" t="s">
        <v>473</v>
      </c>
      <c r="B17" s="2">
        <v>379358981</v>
      </c>
      <c r="C17" s="2"/>
      <c r="D17" s="2"/>
      <c r="E17" s="2"/>
      <c r="F17" s="2">
        <f t="shared" si="3"/>
        <v>379358981</v>
      </c>
      <c r="G17" s="2">
        <v>280356000</v>
      </c>
    </row>
    <row r="18" spans="1:7" ht="18" customHeight="1" x14ac:dyDescent="0.2">
      <c r="A18" s="106" t="s">
        <v>474</v>
      </c>
      <c r="B18" s="2">
        <v>25964560</v>
      </c>
      <c r="C18" s="2"/>
      <c r="D18" s="2"/>
      <c r="E18" s="2"/>
      <c r="F18" s="2">
        <f t="shared" si="2"/>
        <v>25964560</v>
      </c>
      <c r="G18" s="2">
        <v>25964000</v>
      </c>
    </row>
    <row r="19" spans="1:7" ht="18" customHeight="1" x14ac:dyDescent="0.2">
      <c r="A19" s="106" t="s">
        <v>475</v>
      </c>
      <c r="B19" s="2">
        <v>663</v>
      </c>
      <c r="C19" s="2"/>
      <c r="D19" s="2"/>
      <c r="E19" s="2"/>
      <c r="F19" s="2">
        <f t="shared" si="2"/>
        <v>663</v>
      </c>
      <c r="G19" s="2">
        <v>1000</v>
      </c>
    </row>
    <row r="20" spans="1:7" ht="18" customHeight="1" x14ac:dyDescent="0.2">
      <c r="A20" s="106" t="s">
        <v>476</v>
      </c>
      <c r="B20" s="2">
        <v>15123809</v>
      </c>
      <c r="C20" s="2"/>
      <c r="D20" s="2"/>
      <c r="E20" s="2"/>
      <c r="F20" s="2">
        <f t="shared" si="2"/>
        <v>15123809</v>
      </c>
      <c r="G20" s="2">
        <v>15124000</v>
      </c>
    </row>
    <row r="21" spans="1:7" ht="18" customHeight="1" x14ac:dyDescent="0.2">
      <c r="A21" s="106" t="s">
        <v>477</v>
      </c>
      <c r="B21" s="2">
        <v>113221993</v>
      </c>
      <c r="C21" s="2"/>
      <c r="D21" s="2"/>
      <c r="E21" s="2"/>
      <c r="F21" s="2">
        <f t="shared" si="2"/>
        <v>113221993</v>
      </c>
      <c r="G21" s="2">
        <v>118216000</v>
      </c>
    </row>
    <row r="22" spans="1:7" ht="18" customHeight="1" x14ac:dyDescent="0.2">
      <c r="A22" s="92" t="s">
        <v>478</v>
      </c>
      <c r="B22" s="2">
        <v>0</v>
      </c>
      <c r="C22" s="2"/>
      <c r="D22" s="2"/>
      <c r="E22" s="2"/>
      <c r="F22" s="2">
        <f t="shared" si="1"/>
        <v>0</v>
      </c>
      <c r="G22" s="2"/>
    </row>
    <row r="23" spans="1:7" ht="18" customHeight="1" x14ac:dyDescent="0.2">
      <c r="A23" s="92" t="s">
        <v>479</v>
      </c>
      <c r="B23" s="2">
        <v>102875473</v>
      </c>
      <c r="C23" s="2"/>
      <c r="D23" s="2"/>
      <c r="E23" s="2"/>
      <c r="F23" s="2">
        <f t="shared" si="1"/>
        <v>102875473</v>
      </c>
      <c r="G23" s="2">
        <v>96891000</v>
      </c>
    </row>
    <row r="24" spans="1:7" ht="18" customHeight="1" x14ac:dyDescent="0.2">
      <c r="A24" s="92" t="s">
        <v>480</v>
      </c>
      <c r="B24" s="2">
        <v>1505783397</v>
      </c>
      <c r="C24" s="2"/>
      <c r="D24" s="2"/>
      <c r="E24" s="2"/>
      <c r="F24" s="2">
        <f t="shared" si="1"/>
        <v>1505783397</v>
      </c>
      <c r="G24" s="2">
        <v>1514478000</v>
      </c>
    </row>
    <row r="25" spans="1:7" ht="18" customHeight="1" x14ac:dyDescent="0.2">
      <c r="A25" s="92" t="s">
        <v>481</v>
      </c>
      <c r="B25" s="2">
        <v>5506340</v>
      </c>
      <c r="C25" s="2"/>
      <c r="D25" s="2"/>
      <c r="E25" s="2"/>
      <c r="F25" s="2">
        <f t="shared" si="1"/>
        <v>5506340</v>
      </c>
      <c r="G25" s="2">
        <v>5507000</v>
      </c>
    </row>
    <row r="26" spans="1:7" ht="18" customHeight="1" x14ac:dyDescent="0.2">
      <c r="A26" s="92" t="s">
        <v>482</v>
      </c>
      <c r="B26" s="2">
        <v>166206486</v>
      </c>
      <c r="C26" s="2"/>
      <c r="D26" s="2"/>
      <c r="E26" s="2"/>
      <c r="F26" s="2">
        <f t="shared" si="1"/>
        <v>166206486</v>
      </c>
      <c r="G26" s="2">
        <v>166207000</v>
      </c>
    </row>
    <row r="27" spans="1:7" ht="18" customHeight="1" x14ac:dyDescent="0.2">
      <c r="A27" s="92" t="s">
        <v>483</v>
      </c>
      <c r="B27" s="2">
        <v>578808085</v>
      </c>
      <c r="C27" s="2"/>
      <c r="D27" s="2"/>
      <c r="E27" s="2"/>
      <c r="F27" s="2">
        <f t="shared" si="1"/>
        <v>578808085</v>
      </c>
      <c r="G27" s="2">
        <v>591164000</v>
      </c>
    </row>
    <row r="28" spans="1:7" ht="18" customHeight="1" x14ac:dyDescent="0.2">
      <c r="A28" s="92" t="s">
        <v>484</v>
      </c>
      <c r="B28" s="2">
        <v>1483415738</v>
      </c>
      <c r="C28" s="2"/>
      <c r="D28" s="2"/>
      <c r="E28" s="2"/>
      <c r="F28" s="2">
        <f t="shared" si="1"/>
        <v>1483415738</v>
      </c>
      <c r="G28" s="2">
        <v>1483416000</v>
      </c>
    </row>
    <row r="29" spans="1:7" ht="18" customHeight="1" x14ac:dyDescent="0.2">
      <c r="A29" s="92" t="s">
        <v>485</v>
      </c>
      <c r="B29" s="2">
        <v>1235718007</v>
      </c>
      <c r="C29" s="2"/>
      <c r="D29" s="2"/>
      <c r="E29" s="2"/>
      <c r="F29" s="2">
        <f t="shared" si="1"/>
        <v>1235718007</v>
      </c>
      <c r="G29" s="2">
        <v>1157853000</v>
      </c>
    </row>
    <row r="30" spans="1:7" ht="18" customHeight="1" x14ac:dyDescent="0.2">
      <c r="A30" s="92" t="s">
        <v>486</v>
      </c>
      <c r="B30" s="2">
        <v>133850587</v>
      </c>
      <c r="C30" s="2"/>
      <c r="D30" s="2"/>
      <c r="E30" s="2"/>
      <c r="F30" s="2">
        <f t="shared" si="1"/>
        <v>133850587</v>
      </c>
      <c r="G30" s="2">
        <v>137432000</v>
      </c>
    </row>
    <row r="31" spans="1:7" ht="18" customHeight="1" x14ac:dyDescent="0.2">
      <c r="A31" s="92" t="s">
        <v>487</v>
      </c>
      <c r="B31" s="2">
        <v>9144000</v>
      </c>
      <c r="C31" s="2"/>
      <c r="D31" s="2"/>
      <c r="E31" s="2"/>
      <c r="F31" s="2">
        <f t="shared" si="1"/>
        <v>9144000</v>
      </c>
      <c r="G31" s="2">
        <v>4572000</v>
      </c>
    </row>
    <row r="32" spans="1:7" ht="18" customHeight="1" x14ac:dyDescent="0.2">
      <c r="A32" s="4"/>
      <c r="B32" s="2"/>
      <c r="C32" s="2"/>
      <c r="D32" s="2"/>
      <c r="E32" s="2"/>
      <c r="F32" s="2">
        <f t="shared" si="0"/>
        <v>0</v>
      </c>
      <c r="G32" s="2"/>
    </row>
    <row r="33" spans="1:7" ht="18" customHeight="1" x14ac:dyDescent="0.2">
      <c r="A33" s="6" t="s">
        <v>9</v>
      </c>
      <c r="B33" s="2">
        <f t="shared" ref="B33:G33" si="4">SUM(B6:B32)</f>
        <v>15682096693</v>
      </c>
      <c r="C33" s="2">
        <f t="shared" si="4"/>
        <v>600000</v>
      </c>
      <c r="D33" s="2">
        <f t="shared" si="4"/>
        <v>0</v>
      </c>
      <c r="E33" s="2">
        <f t="shared" si="4"/>
        <v>0</v>
      </c>
      <c r="F33" s="2">
        <f t="shared" si="4"/>
        <v>15682696693</v>
      </c>
      <c r="G33" s="2">
        <f t="shared" si="4"/>
        <v>15775671000</v>
      </c>
    </row>
  </sheetData>
  <phoneticPr fontId="3"/>
  <pageMargins left="0.39370078740157483" right="0.39370078740157483" top="0.6692913385826772" bottom="0.39370078740157483" header="0.19685039370078741" footer="0.19685039370078741"/>
  <pageSetup paperSize="9" scale="9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FFCC"/>
  </sheetPr>
  <dimension ref="A1:F13"/>
  <sheetViews>
    <sheetView view="pageBreakPreview" zoomScaleNormal="100" zoomScaleSheetLayoutView="100" workbookViewId="0"/>
  </sheetViews>
  <sheetFormatPr defaultColWidth="8.90625" defaultRowHeight="11" x14ac:dyDescent="0.2"/>
  <cols>
    <col min="1" max="1" width="30.90625" style="7" customWidth="1"/>
    <col min="2" max="6" width="19.90625" style="7" customWidth="1"/>
    <col min="7" max="16384" width="8.90625" style="7"/>
  </cols>
  <sheetData>
    <row r="1" spans="1:6" ht="14" x14ac:dyDescent="0.2">
      <c r="A1" s="45" t="s">
        <v>143</v>
      </c>
      <c r="F1" s="9" t="str">
        <f>"自治体名："&amp;基礎情報!C2</f>
        <v>自治体名：笠間市　一般会計等</v>
      </c>
    </row>
    <row r="2" spans="1:6" ht="13" x14ac:dyDescent="0.2">
      <c r="A2" s="8"/>
      <c r="F2" s="9" t="str">
        <f>"年度：令和"&amp;基礎情報!C3&amp;"年度"</f>
        <v>年度：令和元年度</v>
      </c>
    </row>
    <row r="3" spans="1:6" ht="13" x14ac:dyDescent="0.2">
      <c r="A3" s="8"/>
    </row>
    <row r="4" spans="1:6" ht="13" x14ac:dyDescent="0.2">
      <c r="F4" s="9" t="s">
        <v>105</v>
      </c>
    </row>
    <row r="5" spans="1:6" ht="22.5" customHeight="1" x14ac:dyDescent="0.2">
      <c r="A5" s="143" t="s">
        <v>35</v>
      </c>
      <c r="B5" s="143" t="s">
        <v>34</v>
      </c>
      <c r="C5" s="143"/>
      <c r="D5" s="143" t="s">
        <v>33</v>
      </c>
      <c r="E5" s="143"/>
      <c r="F5" s="144" t="s">
        <v>32</v>
      </c>
    </row>
    <row r="6" spans="1:6" ht="22.5" customHeight="1" x14ac:dyDescent="0.2">
      <c r="A6" s="143"/>
      <c r="B6" s="3" t="s">
        <v>31</v>
      </c>
      <c r="C6" s="1" t="s">
        <v>30</v>
      </c>
      <c r="D6" s="3" t="s">
        <v>31</v>
      </c>
      <c r="E6" s="1" t="s">
        <v>30</v>
      </c>
      <c r="F6" s="143"/>
    </row>
    <row r="7" spans="1:6" ht="18" customHeight="1" x14ac:dyDescent="0.2">
      <c r="A7" s="4" t="s">
        <v>488</v>
      </c>
      <c r="B7" s="2">
        <v>1034872</v>
      </c>
      <c r="C7" s="2">
        <v>0</v>
      </c>
      <c r="D7" s="2">
        <v>999876</v>
      </c>
      <c r="E7" s="2">
        <v>0</v>
      </c>
      <c r="F7" s="2">
        <f>B7+D7</f>
        <v>2034748</v>
      </c>
    </row>
    <row r="8" spans="1:6" ht="18" customHeight="1" x14ac:dyDescent="0.2">
      <c r="A8" s="4" t="s">
        <v>489</v>
      </c>
      <c r="B8" s="2">
        <v>0</v>
      </c>
      <c r="C8" s="2">
        <v>0</v>
      </c>
      <c r="D8" s="2">
        <v>0</v>
      </c>
      <c r="E8" s="2">
        <v>0</v>
      </c>
      <c r="F8" s="2">
        <f t="shared" ref="F8:F12" si="0">B8+D8</f>
        <v>0</v>
      </c>
    </row>
    <row r="9" spans="1:6" ht="18" customHeight="1" x14ac:dyDescent="0.2">
      <c r="A9" s="4" t="s">
        <v>490</v>
      </c>
      <c r="B9" s="2">
        <v>1720000</v>
      </c>
      <c r="C9" s="2">
        <v>0</v>
      </c>
      <c r="D9" s="2">
        <v>800000</v>
      </c>
      <c r="E9" s="2">
        <v>0</v>
      </c>
      <c r="F9" s="2">
        <f t="shared" si="0"/>
        <v>2520000</v>
      </c>
    </row>
    <row r="10" spans="1:6" ht="18" customHeight="1" x14ac:dyDescent="0.2">
      <c r="A10" s="4" t="s">
        <v>491</v>
      </c>
      <c r="B10" s="2">
        <v>0</v>
      </c>
      <c r="C10" s="2">
        <v>0</v>
      </c>
      <c r="D10" s="2">
        <v>0</v>
      </c>
      <c r="E10" s="2">
        <v>0</v>
      </c>
      <c r="F10" s="2">
        <f t="shared" si="0"/>
        <v>0</v>
      </c>
    </row>
    <row r="11" spans="1:6" ht="18" customHeight="1" x14ac:dyDescent="0.2">
      <c r="A11" s="107" t="s">
        <v>492</v>
      </c>
      <c r="B11" s="2">
        <v>0</v>
      </c>
      <c r="C11" s="2">
        <v>0</v>
      </c>
      <c r="D11" s="2">
        <v>0</v>
      </c>
      <c r="E11" s="2">
        <v>0</v>
      </c>
      <c r="F11" s="2">
        <f t="shared" ref="F11" si="1">B11+D11</f>
        <v>0</v>
      </c>
    </row>
    <row r="12" spans="1:6" ht="18" customHeight="1" x14ac:dyDescent="0.2">
      <c r="A12" s="4"/>
      <c r="B12" s="2"/>
      <c r="C12" s="2"/>
      <c r="D12" s="2"/>
      <c r="E12" s="2"/>
      <c r="F12" s="2">
        <f t="shared" si="0"/>
        <v>0</v>
      </c>
    </row>
    <row r="13" spans="1:6" ht="18" customHeight="1" x14ac:dyDescent="0.2">
      <c r="A13" s="6" t="s">
        <v>9</v>
      </c>
      <c r="B13" s="2">
        <f>SUM(B7:B12)</f>
        <v>2754872</v>
      </c>
      <c r="C13" s="2">
        <f>SUM(C7:C12)</f>
        <v>0</v>
      </c>
      <c r="D13" s="2">
        <f>SUM(D7:D12)</f>
        <v>1799876</v>
      </c>
      <c r="E13" s="2">
        <f>SUM(E7:E12)</f>
        <v>0</v>
      </c>
      <c r="F13" s="2">
        <f>SUM(F7:F12)</f>
        <v>4554748</v>
      </c>
    </row>
  </sheetData>
  <mergeCells count="4">
    <mergeCell ref="A5:A6"/>
    <mergeCell ref="B5:C5"/>
    <mergeCell ref="D5:E5"/>
    <mergeCell ref="F5:F6"/>
  </mergeCells>
  <phoneticPr fontId="3"/>
  <pageMargins left="0.78740157480314965" right="0.2" top="0.6692913385826772" bottom="0.39370078740157483" header="0.19685039370078741" footer="0.19685039370078741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FFCC"/>
  </sheetPr>
  <dimension ref="A1:C28"/>
  <sheetViews>
    <sheetView view="pageBreakPreview" zoomScaleNormal="100" zoomScaleSheetLayoutView="100" workbookViewId="0"/>
  </sheetViews>
  <sheetFormatPr defaultColWidth="8.90625" defaultRowHeight="11" x14ac:dyDescent="0.2"/>
  <cols>
    <col min="1" max="1" width="58.36328125" style="7" bestFit="1" customWidth="1"/>
    <col min="2" max="3" width="19.90625" style="7" customWidth="1"/>
    <col min="4" max="16384" width="8.90625" style="7"/>
  </cols>
  <sheetData>
    <row r="1" spans="1:3" ht="14" x14ac:dyDescent="0.2">
      <c r="A1" s="45" t="s">
        <v>144</v>
      </c>
      <c r="C1" s="9" t="str">
        <f>"自治体名："&amp;基礎情報!C2</f>
        <v>自治体名：笠間市　一般会計等</v>
      </c>
    </row>
    <row r="2" spans="1:3" ht="13" x14ac:dyDescent="0.2">
      <c r="A2" s="8"/>
      <c r="C2" s="9" t="str">
        <f>"年度：令和"&amp;基礎情報!C3&amp;"年度"</f>
        <v>年度：令和元年度</v>
      </c>
    </row>
    <row r="3" spans="1:3" ht="13" x14ac:dyDescent="0.2">
      <c r="A3" s="8"/>
      <c r="C3" s="9"/>
    </row>
    <row r="4" spans="1:3" ht="13" x14ac:dyDescent="0.2">
      <c r="C4" s="9" t="s">
        <v>105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 t="s">
        <v>509</v>
      </c>
      <c r="B7" s="2">
        <v>40306672</v>
      </c>
      <c r="C7" s="2">
        <v>0</v>
      </c>
    </row>
    <row r="8" spans="1:3" ht="18" customHeight="1" x14ac:dyDescent="0.2">
      <c r="A8" s="107" t="s">
        <v>510</v>
      </c>
      <c r="B8" s="2">
        <v>3832000</v>
      </c>
      <c r="C8" s="2">
        <v>264025</v>
      </c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44138672</v>
      </c>
      <c r="C10" s="10">
        <f>SUM(C6:C9)</f>
        <v>264025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4" t="s">
        <v>493</v>
      </c>
      <c r="B12" s="2">
        <v>82443785</v>
      </c>
      <c r="C12" s="2">
        <v>7048944</v>
      </c>
    </row>
    <row r="13" spans="1:3" ht="18" customHeight="1" x14ac:dyDescent="0.2">
      <c r="A13" s="4" t="s">
        <v>494</v>
      </c>
      <c r="B13" s="2">
        <v>4133998</v>
      </c>
      <c r="C13" s="2">
        <v>511789</v>
      </c>
    </row>
    <row r="14" spans="1:3" ht="18" customHeight="1" x14ac:dyDescent="0.2">
      <c r="A14" s="66" t="s">
        <v>495</v>
      </c>
      <c r="B14" s="2">
        <v>181343585</v>
      </c>
      <c r="C14" s="2">
        <v>24825937</v>
      </c>
    </row>
    <row r="15" spans="1:3" ht="18" customHeight="1" x14ac:dyDescent="0.2">
      <c r="A15" s="92" t="s">
        <v>496</v>
      </c>
      <c r="B15" s="2">
        <v>12016472</v>
      </c>
      <c r="C15" s="2">
        <v>1520084</v>
      </c>
    </row>
    <row r="16" spans="1:3" ht="18" customHeight="1" x14ac:dyDescent="0.2">
      <c r="A16" s="92" t="s">
        <v>497</v>
      </c>
      <c r="B16" s="2">
        <v>38000</v>
      </c>
      <c r="C16" s="2">
        <v>0</v>
      </c>
    </row>
    <row r="17" spans="1:3" ht="18" customHeight="1" x14ac:dyDescent="0.2">
      <c r="A17" s="92" t="s">
        <v>498</v>
      </c>
      <c r="B17" s="2">
        <v>243510</v>
      </c>
      <c r="C17" s="2">
        <v>15512</v>
      </c>
    </row>
    <row r="18" spans="1:3" ht="18" customHeight="1" x14ac:dyDescent="0.2">
      <c r="A18" s="92" t="s">
        <v>501</v>
      </c>
      <c r="B18" s="2">
        <v>229600</v>
      </c>
      <c r="C18" s="2">
        <v>0</v>
      </c>
    </row>
    <row r="19" spans="1:3" ht="18" customHeight="1" x14ac:dyDescent="0.2">
      <c r="A19" s="92" t="s">
        <v>502</v>
      </c>
      <c r="B19" s="2">
        <v>10344870</v>
      </c>
      <c r="C19" s="2">
        <v>0</v>
      </c>
    </row>
    <row r="20" spans="1:3" ht="18" customHeight="1" x14ac:dyDescent="0.2">
      <c r="A20" s="92" t="s">
        <v>503</v>
      </c>
      <c r="B20" s="2">
        <v>25000</v>
      </c>
      <c r="C20" s="2">
        <v>1753</v>
      </c>
    </row>
    <row r="21" spans="1:3" ht="18" customHeight="1" x14ac:dyDescent="0.2">
      <c r="A21" s="92" t="s">
        <v>504</v>
      </c>
      <c r="B21" s="2">
        <v>13791690</v>
      </c>
      <c r="C21" s="2">
        <v>0</v>
      </c>
    </row>
    <row r="22" spans="1:3" ht="18" customHeight="1" x14ac:dyDescent="0.2">
      <c r="A22" s="4" t="s">
        <v>505</v>
      </c>
      <c r="B22" s="2">
        <v>1836000</v>
      </c>
      <c r="C22" s="2">
        <v>0</v>
      </c>
    </row>
    <row r="23" spans="1:3" ht="18" customHeight="1" x14ac:dyDescent="0.2">
      <c r="A23" s="107" t="s">
        <v>506</v>
      </c>
      <c r="B23" s="2">
        <v>1440030</v>
      </c>
      <c r="C23" s="2">
        <v>0</v>
      </c>
    </row>
    <row r="24" spans="1:3" ht="18" customHeight="1" x14ac:dyDescent="0.2">
      <c r="A24" s="107" t="s">
        <v>507</v>
      </c>
      <c r="B24" s="2">
        <v>215979</v>
      </c>
      <c r="C24" s="2">
        <v>0</v>
      </c>
    </row>
    <row r="25" spans="1:3" ht="18" customHeight="1" x14ac:dyDescent="0.2">
      <c r="A25" s="107" t="s">
        <v>508</v>
      </c>
      <c r="B25" s="2">
        <v>17693999</v>
      </c>
      <c r="C25" s="2">
        <v>4757916</v>
      </c>
    </row>
    <row r="26" spans="1:3" ht="18" customHeight="1" x14ac:dyDescent="0.2">
      <c r="A26" s="4"/>
      <c r="B26" s="2"/>
      <c r="C26" s="2"/>
    </row>
    <row r="27" spans="1:3" ht="18" customHeight="1" thickBot="1" x14ac:dyDescent="0.25">
      <c r="A27" s="11" t="s">
        <v>36</v>
      </c>
      <c r="B27" s="10">
        <f>SUM(B11:B26)</f>
        <v>325796518</v>
      </c>
      <c r="C27" s="10">
        <f>SUM(C11:C26)</f>
        <v>38681935</v>
      </c>
    </row>
    <row r="28" spans="1:3" ht="18" customHeight="1" thickTop="1" x14ac:dyDescent="0.2">
      <c r="A28" s="6" t="s">
        <v>9</v>
      </c>
      <c r="B28" s="19">
        <f>B10+B27</f>
        <v>369935190</v>
      </c>
      <c r="C28" s="19">
        <f>C10+C27</f>
        <v>38945960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CC"/>
  </sheetPr>
  <dimension ref="A1:C28"/>
  <sheetViews>
    <sheetView view="pageBreakPreview" zoomScaleNormal="100" zoomScaleSheetLayoutView="100" workbookViewId="0"/>
  </sheetViews>
  <sheetFormatPr defaultColWidth="8.90625" defaultRowHeight="11" x14ac:dyDescent="0.2"/>
  <cols>
    <col min="1" max="1" width="58.36328125" style="7" bestFit="1" customWidth="1"/>
    <col min="2" max="3" width="19.90625" style="7" customWidth="1"/>
    <col min="4" max="16384" width="8.90625" style="7"/>
  </cols>
  <sheetData>
    <row r="1" spans="1:3" ht="14" x14ac:dyDescent="0.2">
      <c r="A1" s="45" t="s">
        <v>145</v>
      </c>
      <c r="C1" s="9" t="str">
        <f>"自治体名："&amp;基礎情報!C2</f>
        <v>自治体名：笠間市　一般会計等</v>
      </c>
    </row>
    <row r="2" spans="1:3" ht="13" x14ac:dyDescent="0.2">
      <c r="A2" s="8"/>
      <c r="C2" s="9" t="str">
        <f>"年度：令和"&amp;基礎情報!C3&amp;"年度"</f>
        <v>年度：令和元年度</v>
      </c>
    </row>
    <row r="3" spans="1:3" ht="13" x14ac:dyDescent="0.2">
      <c r="A3" s="8"/>
      <c r="C3" s="9"/>
    </row>
    <row r="4" spans="1:3" ht="13" x14ac:dyDescent="0.2">
      <c r="C4" s="9" t="s">
        <v>105</v>
      </c>
    </row>
    <row r="5" spans="1:3" ht="22.5" customHeight="1" x14ac:dyDescent="0.2">
      <c r="A5" s="3" t="s">
        <v>35</v>
      </c>
      <c r="B5" s="3" t="s">
        <v>31</v>
      </c>
      <c r="C5" s="3" t="s">
        <v>39</v>
      </c>
    </row>
    <row r="6" spans="1:3" ht="18" customHeight="1" x14ac:dyDescent="0.2">
      <c r="A6" s="4" t="s">
        <v>38</v>
      </c>
      <c r="B6" s="2"/>
      <c r="C6" s="2"/>
    </row>
    <row r="7" spans="1:3" ht="18" customHeight="1" x14ac:dyDescent="0.2">
      <c r="A7" s="4" t="s">
        <v>509</v>
      </c>
      <c r="B7" s="2">
        <v>966065</v>
      </c>
      <c r="C7" s="2">
        <v>0</v>
      </c>
    </row>
    <row r="8" spans="1:3" ht="18" customHeight="1" x14ac:dyDescent="0.2">
      <c r="A8" s="107" t="s">
        <v>510</v>
      </c>
      <c r="B8" s="2">
        <v>182000</v>
      </c>
      <c r="C8" s="2">
        <v>12540</v>
      </c>
    </row>
    <row r="9" spans="1:3" ht="18" customHeight="1" x14ac:dyDescent="0.2">
      <c r="A9" s="4"/>
      <c r="B9" s="2"/>
      <c r="C9" s="2"/>
    </row>
    <row r="10" spans="1:3" ht="18" customHeight="1" thickBot="1" x14ac:dyDescent="0.25">
      <c r="A10" s="11" t="s">
        <v>36</v>
      </c>
      <c r="B10" s="10">
        <f>SUM(B6:B9)</f>
        <v>1148065</v>
      </c>
      <c r="C10" s="10">
        <f>SUM(C6:C9)</f>
        <v>12540</v>
      </c>
    </row>
    <row r="11" spans="1:3" ht="18" customHeight="1" thickTop="1" x14ac:dyDescent="0.2">
      <c r="A11" s="4" t="s">
        <v>37</v>
      </c>
      <c r="B11" s="2"/>
      <c r="C11" s="2"/>
    </row>
    <row r="12" spans="1:3" ht="18" customHeight="1" x14ac:dyDescent="0.2">
      <c r="A12" s="4" t="s">
        <v>493</v>
      </c>
      <c r="B12" s="2">
        <v>45908317</v>
      </c>
      <c r="C12" s="2">
        <v>3925161</v>
      </c>
    </row>
    <row r="13" spans="1:3" ht="18" customHeight="1" x14ac:dyDescent="0.2">
      <c r="A13" s="92" t="s">
        <v>494</v>
      </c>
      <c r="B13" s="2">
        <v>1946669</v>
      </c>
      <c r="C13" s="2">
        <v>240998</v>
      </c>
    </row>
    <row r="14" spans="1:3" ht="18" customHeight="1" x14ac:dyDescent="0.2">
      <c r="A14" s="92" t="s">
        <v>495</v>
      </c>
      <c r="B14" s="2">
        <v>80255407</v>
      </c>
      <c r="C14" s="2">
        <v>10986965</v>
      </c>
    </row>
    <row r="15" spans="1:3" ht="18" customHeight="1" x14ac:dyDescent="0.2">
      <c r="A15" s="92" t="s">
        <v>496</v>
      </c>
      <c r="B15" s="2">
        <v>6794357</v>
      </c>
      <c r="C15" s="2">
        <v>859486</v>
      </c>
    </row>
    <row r="16" spans="1:3" ht="18" customHeight="1" x14ac:dyDescent="0.2">
      <c r="A16" s="92" t="s">
        <v>497</v>
      </c>
      <c r="B16" s="2">
        <v>430500</v>
      </c>
      <c r="C16" s="2">
        <v>0</v>
      </c>
    </row>
    <row r="17" spans="1:3" ht="18" customHeight="1" x14ac:dyDescent="0.2">
      <c r="A17" s="92" t="s">
        <v>498</v>
      </c>
      <c r="B17" s="2">
        <v>368700</v>
      </c>
      <c r="C17" s="2">
        <v>23486</v>
      </c>
    </row>
    <row r="18" spans="1:3" ht="18" customHeight="1" x14ac:dyDescent="0.2">
      <c r="A18" s="92" t="s">
        <v>501</v>
      </c>
      <c r="B18" s="2">
        <v>0</v>
      </c>
      <c r="C18" s="2">
        <v>0</v>
      </c>
    </row>
    <row r="19" spans="1:3" ht="18" customHeight="1" x14ac:dyDescent="0.2">
      <c r="A19" s="92" t="s">
        <v>502</v>
      </c>
      <c r="B19" s="2">
        <v>417860</v>
      </c>
      <c r="C19" s="2">
        <v>0</v>
      </c>
    </row>
    <row r="20" spans="1:3" ht="18" customHeight="1" x14ac:dyDescent="0.2">
      <c r="A20" s="4" t="s">
        <v>503</v>
      </c>
      <c r="B20" s="2">
        <v>0</v>
      </c>
      <c r="C20" s="2">
        <v>0</v>
      </c>
    </row>
    <row r="21" spans="1:3" ht="18" customHeight="1" x14ac:dyDescent="0.2">
      <c r="A21" s="107" t="s">
        <v>504</v>
      </c>
      <c r="B21" s="2">
        <v>105028</v>
      </c>
      <c r="C21" s="2">
        <v>0</v>
      </c>
    </row>
    <row r="22" spans="1:3" ht="18" customHeight="1" x14ac:dyDescent="0.2">
      <c r="A22" s="107" t="s">
        <v>505</v>
      </c>
      <c r="B22" s="2">
        <v>0</v>
      </c>
      <c r="C22" s="2">
        <v>0</v>
      </c>
    </row>
    <row r="23" spans="1:3" ht="18" customHeight="1" x14ac:dyDescent="0.2">
      <c r="A23" s="107" t="s">
        <v>506</v>
      </c>
      <c r="B23" s="2">
        <v>579550</v>
      </c>
      <c r="C23" s="2">
        <v>0</v>
      </c>
    </row>
    <row r="24" spans="1:3" ht="18" customHeight="1" x14ac:dyDescent="0.2">
      <c r="A24" s="107" t="s">
        <v>507</v>
      </c>
      <c r="B24" s="2">
        <v>6291</v>
      </c>
      <c r="C24" s="2">
        <v>0</v>
      </c>
    </row>
    <row r="25" spans="1:3" ht="18" customHeight="1" x14ac:dyDescent="0.2">
      <c r="A25" s="107" t="s">
        <v>508</v>
      </c>
      <c r="B25" s="2">
        <v>24172400</v>
      </c>
      <c r="C25" s="2">
        <v>6499958</v>
      </c>
    </row>
    <row r="26" spans="1:3" ht="18" customHeight="1" x14ac:dyDescent="0.2">
      <c r="A26" s="4"/>
      <c r="B26" s="2"/>
      <c r="C26" s="2"/>
    </row>
    <row r="27" spans="1:3" ht="18" customHeight="1" thickBot="1" x14ac:dyDescent="0.25">
      <c r="A27" s="11" t="s">
        <v>36</v>
      </c>
      <c r="B27" s="10">
        <f>SUM(B11:B26)</f>
        <v>160985079</v>
      </c>
      <c r="C27" s="10">
        <f>SUM(C11:C26)</f>
        <v>22536054</v>
      </c>
    </row>
    <row r="28" spans="1:3" ht="18" customHeight="1" thickTop="1" x14ac:dyDescent="0.2">
      <c r="A28" s="6" t="s">
        <v>9</v>
      </c>
      <c r="B28" s="19">
        <f>B10+B27</f>
        <v>162133144</v>
      </c>
      <c r="C28" s="19">
        <f>C10+C27</f>
        <v>22548594</v>
      </c>
    </row>
  </sheetData>
  <phoneticPr fontId="3"/>
  <pageMargins left="0.78740157480314965" right="0.39370078740157483" top="0.6692913385826772" bottom="0.39370078740157483" header="0.19685039370078741" footer="0.1968503937007874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5</vt:i4>
      </vt:variant>
    </vt:vector>
  </HeadingPairs>
  <TitlesOfParts>
    <vt:vector size="21" baseType="lpstr">
      <vt:lpstr>基礎情報</vt:lpstr>
      <vt:lpstr>資産項目の明細</vt:lpstr>
      <vt:lpstr>有形固定資産の明細貼付</vt:lpstr>
      <vt:lpstr>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地方債の明細</vt:lpstr>
      <vt:lpstr>引当金の明細</vt:lpstr>
      <vt:lpstr>補助金等の明細</vt:lpstr>
      <vt:lpstr>財源の明細</vt:lpstr>
      <vt:lpstr>財源情報の明細</vt:lpstr>
      <vt:lpstr>四表</vt:lpstr>
      <vt:lpstr>資金の明細</vt:lpstr>
      <vt:lpstr>財源の明細!Print_Area</vt:lpstr>
      <vt:lpstr>財源情報の明細!Print_Area</vt:lpstr>
      <vt:lpstr>資産項目の明細!Print_Area</vt:lpstr>
      <vt:lpstr>地方債の明細!Print_Area</vt:lpstr>
      <vt:lpstr>補助金等の明細!Print_Area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st2157</dc:creator>
  <cp:lastModifiedBy>st2157</cp:lastModifiedBy>
  <cp:lastPrinted>2020-12-07T05:56:36Z</cp:lastPrinted>
  <dcterms:created xsi:type="dcterms:W3CDTF">2017-04-18T04:57:51Z</dcterms:created>
  <dcterms:modified xsi:type="dcterms:W3CDTF">2020-12-11T05:16:40Z</dcterms:modified>
</cp:coreProperties>
</file>